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80" windowHeight="11640" activeTab="0"/>
  </bookViews>
  <sheets>
    <sheet name="2014-2016 " sheetId="1" r:id="rId1"/>
    <sheet name="Лист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xlfn.IFERROR" hidden="1">#NAME?</definedName>
    <definedName name="÷ĺňâĺđňűé">#REF!</definedName>
    <definedName name="àî" localSheetId="0">'2014-2016 '!àî</definedName>
    <definedName name="àî">[0]!àî</definedName>
    <definedName name="ALL_SET">#REF!</definedName>
    <definedName name="BALEE_PROT" localSheetId="0">'[11]Баланс ээ'!$G$22:$J$22,'[11]Баланс ээ'!$G$20:$J$20,'[11]Баланс ээ'!$G$11:$J$18,'[11]Баланс ээ'!$G$24:$J$28</definedName>
    <definedName name="BALEE_PROT">'[7]Баланс ээ'!$G$22:$J$22,'[7]Баланс ээ'!$G$20:$J$20,'[7]Баланс ээ'!$G$11:$J$18,'[7]Баланс ээ'!$G$24:$J$28</definedName>
    <definedName name="BALM_PROT" localSheetId="0">'[11]Баланс мощности'!$G$20:$J$20,'[11]Баланс мощности'!$G$22:$J$22,'[11]Баланс мощности'!$G$24:$J$28,'[11]Баланс мощности'!$G$11:$J$18</definedName>
    <definedName name="BALM_PROT">'[7]Баланс мощности'!$G$20:$J$20,'[7]Баланс мощности'!$G$22:$J$22,'[7]Баланс мощности'!$G$24:$J$28,'[7]Баланс мощности'!$G$11:$J$18</definedName>
    <definedName name="cd" localSheetId="0">'2014-2016 '!cd</definedName>
    <definedName name="cd">[0]!cd</definedName>
    <definedName name="com" localSheetId="0">'2014-2016 '!com</definedName>
    <definedName name="com">[0]!com</definedName>
    <definedName name="CompOt" localSheetId="0">'2014-2016 '!CompOt</definedName>
    <definedName name="CompOt">[0]!CompOt</definedName>
    <definedName name="CompOt2" localSheetId="0">'2014-2016 '!CompOt2</definedName>
    <definedName name="CompOt2">[0]!CompOt2</definedName>
    <definedName name="CompRas" localSheetId="0">'2014-2016 '!CompRas</definedName>
    <definedName name="CompRas">[0]!CompRas</definedName>
    <definedName name="ct" localSheetId="0">'2014-2016 '!ct</definedName>
    <definedName name="ct">[0]!ct</definedName>
    <definedName name="ď" localSheetId="0">'2014-2016 '!ď</definedName>
    <definedName name="ď">[0]!ď</definedName>
    <definedName name="DaNet" localSheetId="0">'[11]regs'!$H$94:$H$95</definedName>
    <definedName name="DaNet">'[7]regs'!$H$94:$H$95</definedName>
    <definedName name="ďď" localSheetId="0">'2014-2016 '!ďď</definedName>
    <definedName name="ďď">[0]!ďď</definedName>
    <definedName name="đđ" localSheetId="0">'2014-2016 '!đđ</definedName>
    <definedName name="đđ">[0]!đđ</definedName>
    <definedName name="đđđ" localSheetId="0">'2014-2016 '!đđđ</definedName>
    <definedName name="đđđ">[0]!đđđ</definedName>
    <definedName name="dsragh" localSheetId="0">'2014-2016 '!dsragh</definedName>
    <definedName name="dsragh">[0]!dsragh</definedName>
    <definedName name="ęĺ" localSheetId="0">'2014-2016 '!ęĺ</definedName>
    <definedName name="ęĺ">[0]!ęĺ</definedName>
    <definedName name="ESO_PROT" localSheetId="0">'[10]ЭСО'!$G$35:$G$37,'[10]ЭСО'!$G$41:$G$44,'[10]ЭСО'!#REF!,'2014-2016 '!P1_ESO_PROT</definedName>
    <definedName name="ESO_PROT">'[5]ЭСО'!$G$35:$G$37,'[5]ЭСО'!$G$41:$G$44,'[5]ЭСО'!#REF!,P1_ESO_PROT</definedName>
    <definedName name="ew" localSheetId="0">'2014-2016 '!ew</definedName>
    <definedName name="ew">[0]!ew</definedName>
    <definedName name="fg" localSheetId="0">'2014-2016 '!fg</definedName>
    <definedName name="fg">[0]!fg</definedName>
    <definedName name="gfg" localSheetId="0">'2014-2016 '!gfg</definedName>
    <definedName name="gfg">[0]!gfg</definedName>
    <definedName name="gh" localSheetId="0">'2014-2016 '!gh</definedName>
    <definedName name="gh">[0]!gh</definedName>
    <definedName name="h" localSheetId="0">'2014-2016 '!h</definedName>
    <definedName name="h">[0]!h</definedName>
    <definedName name="hhh" localSheetId="0">'2014-2016 '!hhh</definedName>
    <definedName name="hhh">[0]!hhh</definedName>
    <definedName name="hhy" localSheetId="0">'2014-2016 '!hhy</definedName>
    <definedName name="hhy">[0]!hhy</definedName>
    <definedName name="îî" localSheetId="0">'2014-2016 '!îî</definedName>
    <definedName name="îî">[0]!îî</definedName>
    <definedName name="j" localSheetId="0">'2014-2016 '!j</definedName>
    <definedName name="j">[0]!j</definedName>
    <definedName name="k" localSheetId="0">'2014-2016 '!k</definedName>
    <definedName name="k">[0]!k</definedName>
    <definedName name="LINE">#REF!</definedName>
    <definedName name="LINE2">#REF!</definedName>
    <definedName name="M8" localSheetId="0">'2014-2016 '!M8</definedName>
    <definedName name="M8">[0]!M8</definedName>
    <definedName name="M9" localSheetId="0">'2014-2016 '!M9</definedName>
    <definedName name="M9">[0]!M9</definedName>
    <definedName name="MmExcelLinker_6E24F10A_D93B_4197_A91F_1E8C46B84DD5" localSheetId="0">РТ передача '[4]ээ'!$I$76:$I$76</definedName>
    <definedName name="MmExcelLinker_6E24F10A_D93B_4197_A91F_1E8C46B84DD5">РТ передача '[4]ээ'!$I$76:$I$76</definedName>
    <definedName name="NET_SCOPE" localSheetId="0">'2014-2016 '!#REF!</definedName>
    <definedName name="NET_SCOPE">#REF!</definedName>
    <definedName name="nfyz" localSheetId="0">'2014-2016 '!nfyz</definedName>
    <definedName name="nfyz">[0]!nfyz</definedName>
    <definedName name="o" localSheetId="0">'2014-2016 '!o</definedName>
    <definedName name="o">[0]!o</definedName>
    <definedName name="öó" localSheetId="0">'2014-2016 '!öó</definedName>
    <definedName name="öó">[0]!öó</definedName>
    <definedName name="ORG10" localSheetId="0">'2014-2016 '!$D$6:$O$59</definedName>
    <definedName name="ORG10">#REF!</definedName>
    <definedName name="ORG11" localSheetId="0">'2014-2016 '!#REF!</definedName>
    <definedName name="ORG11">#REF!</definedName>
    <definedName name="ORG12" localSheetId="0">'2014-2016 '!#REF!</definedName>
    <definedName name="ORG12">#REF!</definedName>
    <definedName name="ORG13" localSheetId="0">'2014-2016 '!#REF!</definedName>
    <definedName name="ORG13">#REF!</definedName>
    <definedName name="ORG14" localSheetId="0">'2014-2016 '!#REF!</definedName>
    <definedName name="ORG14">#REF!</definedName>
    <definedName name="ORG15" localSheetId="0">'2014-2016 '!#REF!</definedName>
    <definedName name="ORG15">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localSheetId="0" hidden="1">'[10]ЭСО'!#REF!,'[10]ЭСО'!#REF!,'[10]ЭСО'!$G$7:$G$15,'[10]ЭСО'!#REF!,'[10]ЭСО'!$G$20:$G$22,'[10]ЭСО'!$G$24:$G$26,'[10]ЭСО'!$G$29:$G$30,'[10]ЭСО'!$G$33:$G$33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'[8]FST5'!$G$118:$G$123,'[8]FST5'!$G$125:$G$126,'[8]FST5'!$G$128:$G$131,'[8]FST5'!$G$133,'[8]FST5'!$G$135:$G$139,'[8]FST5'!$G$141,'[8]FST5'!$G$143:$G$145</definedName>
    <definedName name="P1_SBT_PROT" localSheetId="0" hidden="1">'[10]сбыт'!#REF!,'[10]сбыт'!#REF!,'[10]сбыт'!#REF!,'[10]сбыт'!#REF!,'[10]сбыт'!#REF!,'[10]сбыт'!#REF!,'[10]сбыт'!#REF!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'[10]Ген. не уч. ОРЭМ'!$F$33:$F$36,'[10]Ген. не уч. ОРЭМ'!$F$38:$F$43,'[10]Ген. не уч. ОРЭМ'!$F$45:$F$45,'[10]Ген. не уч. ОРЭМ'!$F$47:$F$47,'[10]Ген. не уч. ОРЭМ'!$F$49:$F$49,'[10]Ген. не уч. ОРЭМ'!$F$51:$F$51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localSheetId="0" hidden="1">'[10]Ген. не уч. ОРЭМ'!$F$18:$F$26,'[10]Ген. не уч. ОРЭМ'!$F$28:$F$29,'[10]Ген. не уч. ОРЭМ'!$F$31:$F$31,'[10]Ген. не уч. ОРЭМ'!$F$33:$F$35,'[10]Ген. не уч. ОРЭМ'!$F$38:$F$42,'[10]Ген. не уч. ОРЭМ'!$F$45:$F$45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'[8]FST5'!$G$100:$G$116,'[8]FST5'!$G$118:$G$123,'[8]FST5'!$G$125:$G$126,'[8]FST5'!$G$128:$G$131,'[8]FST5'!$G$133,'[8]FST5'!$G$135:$G$139,'[8]FST5'!$G$141</definedName>
    <definedName name="P2_SC_CLR" hidden="1">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3_dip" hidden="1">'[8]FST5'!$G$143:$G$145,'[8]FST5'!$G$214:$G$217,'[8]FST5'!$G$219:$G$224,'[8]FST5'!$G$226,'[8]FST5'!$G$228,'[8]FST5'!$G$230,'[8]FST5'!$G$232,'[8]FST5'!$G$197:$G$212</definedName>
    <definedName name="P4_dip" hidden="1">'[8]FST5'!$G$70:$G$75,'[8]FST5'!$G$77:$G$78,'[8]FST5'!$G$80:$G$83,'[8]FST5'!$G$85,'[8]FST5'!$G$87:$G$91,'[8]FST5'!$G$93,'[8]FST5'!$G$95:$G$97,'[8]FST5'!$G$52:$G$68</definedName>
    <definedName name="P6_T2.1?Protection" localSheetId="0">P1_T2.1?Protection</definedName>
    <definedName name="P6_T2.1?Protection">P1_T2.1?Protection</definedName>
    <definedName name="q11" localSheetId="0">'2014-2016 '!q11</definedName>
    <definedName name="q11">[0]!q11</definedName>
    <definedName name="q15" localSheetId="0">'2014-2016 '!q15</definedName>
    <definedName name="q15">[0]!q15</definedName>
    <definedName name="q17" localSheetId="0">'2014-2016 '!q17</definedName>
    <definedName name="q17">[0]!q17</definedName>
    <definedName name="q2" localSheetId="0">'2014-2016 '!q2</definedName>
    <definedName name="q2">[0]!q2</definedName>
    <definedName name="q3" localSheetId="0">'2014-2016 '!q3</definedName>
    <definedName name="q3">[0]!q3</definedName>
    <definedName name="q4" localSheetId="0">'2014-2016 '!q4</definedName>
    <definedName name="q4">[0]!q4</definedName>
    <definedName name="q5" localSheetId="0">'2014-2016 '!q5</definedName>
    <definedName name="q5">[0]!q5</definedName>
    <definedName name="q6" localSheetId="0">'2014-2016 '!q6</definedName>
    <definedName name="q6">[0]!q6</definedName>
    <definedName name="q7" localSheetId="0">'2014-2016 '!q7</definedName>
    <definedName name="q7">[0]!q7</definedName>
    <definedName name="q8" localSheetId="0">'2014-2016 '!q8</definedName>
    <definedName name="q8">[0]!q8</definedName>
    <definedName name="q9" localSheetId="0">'2014-2016 '!q9</definedName>
    <definedName name="q9">[0]!q9</definedName>
    <definedName name="RAB10" localSheetId="0">'2014-2016 '!#REF!</definedName>
    <definedName name="RAB10">#REF!</definedName>
    <definedName name="RAB11" localSheetId="0">'2014-2016 '!#REF!</definedName>
    <definedName name="RAB11">#REF!</definedName>
    <definedName name="RAB12" localSheetId="0">'2014-2016 '!#REF!</definedName>
    <definedName name="RAB12">#REF!</definedName>
    <definedName name="RAB13" localSheetId="0">'2014-2016 '!#REF!</definedName>
    <definedName name="RAB13">#REF!</definedName>
    <definedName name="RAB14" localSheetId="0">'2014-2016 '!#REF!</definedName>
    <definedName name="RAB14">#REF!</definedName>
    <definedName name="RAB15" localSheetId="0">'2014-2016 '!#REF!</definedName>
    <definedName name="RAB15">#REF!</definedName>
    <definedName name="REG_PROT" localSheetId="0">'[11]regs'!$H$18:$H$23,'[11]regs'!$H$25:$H$26,'[11]regs'!$H$28:$H$28,'[11]regs'!$H$30:$H$32,'[11]regs'!$H$35:$H$39,'[11]regs'!$H$46:$H$46,'[11]regs'!$H$13:$H$16</definedName>
    <definedName name="REG_PROT">'[7]regs'!$H$18:$H$23,'[7]regs'!$H$25:$H$26,'[7]regs'!$H$28:$H$28,'[7]regs'!$H$30:$H$32,'[7]regs'!$H$35:$H$39,'[7]regs'!$H$46:$H$46,'[7]regs'!$H$13:$H$16</definedName>
    <definedName name="regions" localSheetId="0">'[11]regs'!$A$1:$A$87</definedName>
    <definedName name="regions">'[7]regs'!$A$1:$A$87</definedName>
    <definedName name="rr" localSheetId="0">'2014-2016 '!rr</definedName>
    <definedName name="rr">[0]!rr</definedName>
    <definedName name="ŕŕ" localSheetId="0">'2014-2016 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'2014-2016 '!P1_SCOPE_16_PRT,'2014-2016 '!P2_SCOPE_16_PRT</definedName>
    <definedName name="SCOPE_16_PRT">P1_SCOPE_16_PRT,P2_SCOPE_16_PRT</definedName>
    <definedName name="SCOPE_FLOAD" localSheetId="0">'[10]Ген. не уч. ОРЭМ'!$F$13:$F$31,'2014-2016 '!P1_SCOPE_FLOAD</definedName>
    <definedName name="SCOPE_FLOAD">'[5]Ген. не уч. ОРЭМ'!$F$13:$F$31,P1_SCOPE_FLOAD</definedName>
    <definedName name="SCOPE_FRML" localSheetId="0">'[10]Ген. не уч. ОРЭМ'!$F$49:$F$49,'[10]Ген. не уч. ОРЭМ'!$F$13:$F$16,'2014-2016 '!P1_SCOPE_FRML</definedName>
    <definedName name="SCOPE_FRML">'[5]Ген. не уч. ОРЭМ'!$F$49:$F$49,'[5]Ген. не уч. ОРЭМ'!$F$13:$F$16,P1_SCOPE_FRML</definedName>
    <definedName name="SCOPE_FULL_LOAD" localSheetId="0">'2014-2016 '!P16_SCOPE_FULL_LOAD,'2014-2016 '!P17_SCOPE_FULL_LOAD</definedName>
    <definedName name="SCOPE_FULL_LOAD">[0]!P16_SCOPE_FULL_LOAD,[0]!P17_SCOPE_FULL_LOAD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[0]!P4_SCOPE_NotInd2,[0]!P5_SCOPE_NotInd2,[0]!P6_SCOPE_NotInd2,[0]!P7_SCOPE_NotInd2</definedName>
    <definedName name="SCOPE_NotInd2">[0]!P4_SCOPE_NotInd2,[0]!P5_SCOPE_NotInd2,[0]!P6_SCOPE_NotInd2,[0]!P7_SCOPE_NotInd2</definedName>
    <definedName name="SCOPE_PER_PRT" localSheetId="0">'2014-2016 '!P5_SCOPE_PER_PRT,'2014-2016 '!P6_SCOPE_PER_PRT,'2014-2016 '!P7_SCOPE_PER_PRT,'2014-2016 '!P8_SCOPE_PER_PRT</definedName>
    <definedName name="SCOPE_PER_PRT">P5_SCOPE_PER_PRT,P6_SCOPE_PER_PRT,P7_SCOPE_PER_PRT,P8_SCOPE_PER_PRT</definedName>
    <definedName name="SCOPE_SETLD">#REF!</definedName>
    <definedName name="SCOPE_SV_PRT" localSheetId="0">'2014-2016 '!P1_SCOPE_SV_PRT,'2014-2016 '!P2_SCOPE_SV_PRT,'2014-2016 '!P3_SCOPE_SV_PRT</definedName>
    <definedName name="SCOPE_SV_PRT">P1_SCOPE_SV_PRT,P2_SCOPE_SV_PRT,P3_SCOPE_SV_PRT</definedName>
    <definedName name="SCOPE_SVOD" localSheetId="0">'[10]Свод'!$K$34,'[10]Свод'!$D$4:$K$31</definedName>
    <definedName name="SCOPE_SVOD">'[5]Свод'!$K$34,'[5]Свод'!$D$4:$K$31</definedName>
    <definedName name="SET_PROT" localSheetId="0">#REF!,#REF!,#REF!,#REF!,#REF!,'2014-2016 '!P1_SET_PROT</definedName>
    <definedName name="SET_PROT">#REF!,#REF!,#REF!,#REF!,#REF!,P1_SET_PROT</definedName>
    <definedName name="SET_PRT" localSheetId="0">#REF!,#REF!,#REF!,#REF!,'2014-2016 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T1_Protect" localSheetId="0">P15_T1_Protect,P16_T1_Protect,P17_T1_Protect,P18_T1_Protect,'2014-2016 '!P19_T1_Protect</definedName>
    <definedName name="T1_Protect">P15_T1_Protect,P16_T1_Protect,P17_T1_Protect,P18_T1_Protect,P19_T1_Protect</definedName>
    <definedName name="T11?Data">#N/A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'2014-2016 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P9_T28_Protection,P10_T28_Protection,P11_T28_Protection,'2014-2016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upr" localSheetId="0">'2014-2016 '!upr</definedName>
    <definedName name="upr">[0]!upr</definedName>
    <definedName name="ůůů" localSheetId="0">'2014-2016 '!ůůů</definedName>
    <definedName name="ůůů">[0]!ůůů</definedName>
    <definedName name="VV" localSheetId="0">'2014-2016 '!VV</definedName>
    <definedName name="VV">[0]!VV</definedName>
    <definedName name="we" localSheetId="0">'2014-2016 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'2014-2016 '!аа</definedName>
    <definedName name="аа">[0]!аа</definedName>
    <definedName name="АААААААА" localSheetId="0">'2014-2016 '!АААААААА</definedName>
    <definedName name="АААААААА">[0]!АААААААА</definedName>
    <definedName name="ав" localSheetId="0">'2014-2016 '!ав</definedName>
    <definedName name="ав">[0]!ав</definedName>
    <definedName name="ап" localSheetId="0">'2014-2016 '!ап</definedName>
    <definedName name="ап">[0]!ап</definedName>
    <definedName name="аяыпамыпмипи" localSheetId="0">'2014-2016 '!аяыпамыпмипи</definedName>
    <definedName name="аяыпамыпмипи">[0]!аяыпамыпмипи</definedName>
    <definedName name="бб" localSheetId="0">'2014-2016 '!бб</definedName>
    <definedName name="бб">[0]!бб</definedName>
    <definedName name="в" localSheetId="0">'2014-2016 '!в</definedName>
    <definedName name="в">[0]!в</definedName>
    <definedName name="в23ё" localSheetId="0">'2014-2016 '!в23ё</definedName>
    <definedName name="в23ё">[0]!в23ё</definedName>
    <definedName name="вап" localSheetId="0">'2014-2016 '!вап</definedName>
    <definedName name="вап">[0]!вап</definedName>
    <definedName name="Вар.их" localSheetId="0">'2014-2016 '!Вар.их</definedName>
    <definedName name="Вар.их">[0]!Вар.их</definedName>
    <definedName name="Вар.КАЛМЭ" localSheetId="0">'2014-2016 '!Вар.КАЛМЭ</definedName>
    <definedName name="Вар.КАЛМЭ">[0]!Вар.КАЛМЭ</definedName>
    <definedName name="вв" localSheetId="0">'2014-2016 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'2014-2016 '!вм</definedName>
    <definedName name="вм">[0]!вм</definedName>
    <definedName name="вмивртвр" localSheetId="0">'2014-2016 '!вмивртвр</definedName>
    <definedName name="вмивртвр">[0]!вмивртвр</definedName>
    <definedName name="вртт" localSheetId="0">'2014-2016 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'2014-2016 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'2014-2016 '!дж</definedName>
    <definedName name="дж">[0]!дж</definedName>
    <definedName name="доопатмо" localSheetId="0">'2014-2016 '!доопатмо</definedName>
    <definedName name="доопатмо">[0]!доопатмо</definedName>
    <definedName name="Дополнение" localSheetId="0">'2014-2016 '!Дополнение</definedName>
    <definedName name="Дополнение">[0]!Дополнение</definedName>
    <definedName name="еще" localSheetId="0">'2014-2016 '!еще</definedName>
    <definedName name="еще">[0]!еще</definedName>
    <definedName name="ж" localSheetId="0">'2014-2016 '!ж</definedName>
    <definedName name="ж">[0]!ж</definedName>
    <definedName name="жд" localSheetId="0">'2014-2016 '!жд</definedName>
    <definedName name="жд">[0]!жд</definedName>
    <definedName name="ий" localSheetId="0">'2014-2016 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'2014-2016 '!й</definedName>
    <definedName name="й">[0]!й</definedName>
    <definedName name="йй" localSheetId="0">'2014-2016 '!йй</definedName>
    <definedName name="йй">[0]!йй</definedName>
    <definedName name="йфц" localSheetId="0">'2014-2016 '!йфц</definedName>
    <definedName name="йфц">[0]!йфц</definedName>
    <definedName name="йц" localSheetId="0">'2014-2016 '!йц</definedName>
    <definedName name="йц">[0]!йц</definedName>
    <definedName name="йцу" localSheetId="0">'2014-2016 '!йцу</definedName>
    <definedName name="йцу">[0]!йцу</definedName>
    <definedName name="ке" localSheetId="0">'2014-2016 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'2014-2016 '!компенсация</definedName>
    <definedName name="компенсация">[0]!компенсация</definedName>
    <definedName name="кп" localSheetId="0">'2014-2016 '!кп</definedName>
    <definedName name="кп">[0]!кп</definedName>
    <definedName name="кпнрг" localSheetId="0">'2014-2016 '!кпнрг</definedName>
    <definedName name="кпнрг">[0]!кпнрг</definedName>
    <definedName name="ктджщз" localSheetId="0">'2014-2016 '!ктджщз</definedName>
    <definedName name="ктджщз">[0]!ктджщз</definedName>
    <definedName name="лара" localSheetId="0">'2014-2016 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'2014-2016 '!ло</definedName>
    <definedName name="ло">[0]!ло</definedName>
    <definedName name="лор" localSheetId="0">'2014-2016 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'2014-2016 '!мам</definedName>
    <definedName name="мам">[0]!мам</definedName>
    <definedName name="мым" localSheetId="0">'2014-2016 '!мым</definedName>
    <definedName name="мым">[0]!мым</definedName>
    <definedName name="нгг" localSheetId="0">'2014-2016 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'2014-2016 '!$A$1:$P$75</definedName>
    <definedName name="олло" localSheetId="0">'2014-2016 '!олло</definedName>
    <definedName name="олло">[0]!олло</definedName>
    <definedName name="олс" localSheetId="0">'2014-2016 '!олс</definedName>
    <definedName name="олс">[0]!олс</definedName>
    <definedName name="ооо" localSheetId="0">'2014-2016 '!ооо</definedName>
    <definedName name="ооо">[0]!ооо</definedName>
    <definedName name="отпуск" localSheetId="0">'2014-2016 '!отпуск</definedName>
    <definedName name="отпуск">[0]!отпуск</definedName>
    <definedName name="план56" localSheetId="0">'2014-2016 '!план56</definedName>
    <definedName name="план56">[0]!план56</definedName>
    <definedName name="ПМС" localSheetId="0">'2014-2016 '!ПМС</definedName>
    <definedName name="ПМС">[0]!ПМС</definedName>
    <definedName name="ПМС1" localSheetId="0">'2014-2016 '!ПМС1</definedName>
    <definedName name="ПМС1">[0]!ПМС1</definedName>
    <definedName name="пппп" localSheetId="0">'2014-2016 '!пппп</definedName>
    <definedName name="пппп">[0]!пппп</definedName>
    <definedName name="пр" localSheetId="0">'2014-2016 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'2014-2016 '!рсср</definedName>
    <definedName name="рсср">[0]!рсср</definedName>
    <definedName name="с" localSheetId="0">'2014-2016 '!с</definedName>
    <definedName name="с">[0]!с</definedName>
    <definedName name="с1" localSheetId="0">'2014-2016 '!с1</definedName>
    <definedName name="с1">[0]!с1</definedName>
    <definedName name="сваеррта" localSheetId="0">'2014-2016 '!сваеррта</definedName>
    <definedName name="сваеррта">[0]!сваеррта</definedName>
    <definedName name="свмпвппв" localSheetId="0">'2014-2016 '!свмпвппв</definedName>
    <definedName name="свмпвппв">[0]!свмпвппв</definedName>
    <definedName name="себестоимость2" localSheetId="0">'2014-2016 '!себестоимость2</definedName>
    <definedName name="себестоимость2">[0]!себестоимость2</definedName>
    <definedName name="ск" localSheetId="0">'2014-2016 '!ск</definedName>
    <definedName name="ск">[0]!ск</definedName>
    <definedName name="сокращение" localSheetId="0">'2014-2016 '!сокращение</definedName>
    <definedName name="сокращение">[0]!сокращение</definedName>
    <definedName name="сомп" localSheetId="0">'2014-2016 '!сомп</definedName>
    <definedName name="сомп">[0]!сомп</definedName>
    <definedName name="сомпас" localSheetId="0">'2014-2016 '!сомпас</definedName>
    <definedName name="сомпас">[0]!сомпас</definedName>
    <definedName name="сс" localSheetId="0">'2014-2016 '!сс</definedName>
    <definedName name="сс">[0]!сс</definedName>
    <definedName name="сссс" localSheetId="0">'2014-2016 '!сссс</definedName>
    <definedName name="сссс">[0]!сссс</definedName>
    <definedName name="ссы" localSheetId="0">'2014-2016 '!ссы</definedName>
    <definedName name="ссы">[0]!ссы</definedName>
    <definedName name="ссы2" localSheetId="0">'2014-2016 '!ссы2</definedName>
    <definedName name="ссы2">[0]!ссы2</definedName>
    <definedName name="таня" localSheetId="0">'2014-2016 '!таня</definedName>
    <definedName name="таня">[0]!таня</definedName>
    <definedName name="тепло" localSheetId="0">'2014-2016 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'2014-2016 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'2014-2016 '!у</definedName>
    <definedName name="у">[0]!у</definedName>
    <definedName name="у1" localSheetId="0">'2014-2016 '!у1</definedName>
    <definedName name="у1">[0]!у1</definedName>
    <definedName name="ук" localSheetId="0">'2014-2016 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'2014-2016 '!уу</definedName>
    <definedName name="уу">[0]!уу</definedName>
    <definedName name="УФ" localSheetId="0">'2014-2016 '!УФ</definedName>
    <definedName name="УФ">[0]!УФ</definedName>
    <definedName name="уыукпе" localSheetId="0">'2014-2016 '!уыукпе</definedName>
    <definedName name="уыукпе">[0]!уыукпе</definedName>
    <definedName name="фам" localSheetId="0">'2014-2016 '!фам</definedName>
    <definedName name="фам">[0]!фам</definedName>
    <definedName name="Форма" localSheetId="0">'2014-2016 '!Форма</definedName>
    <definedName name="Форма">[0]!Форма</definedName>
    <definedName name="фыаспит" localSheetId="0">'2014-2016 '!фыаспит</definedName>
    <definedName name="фыаспит">[0]!фыаспит</definedName>
    <definedName name="ц" localSheetId="0">'2014-2016 '!ц</definedName>
    <definedName name="ц">[0]!ц</definedName>
    <definedName name="ц1" localSheetId="0">'2014-2016 '!ц1</definedName>
    <definedName name="ц1">[0]!ц1</definedName>
    <definedName name="цу" localSheetId="0">'2014-2016 '!цу</definedName>
    <definedName name="цу">[0]!цу</definedName>
    <definedName name="цуа" localSheetId="0">'2014-2016 '!цуа</definedName>
    <definedName name="цуа">[0]!цуа</definedName>
    <definedName name="черновик" localSheetId="0">'2014-2016 '!черновик</definedName>
    <definedName name="черновик">[0]!черновик</definedName>
    <definedName name="щ" localSheetId="0">'2014-2016 '!щ</definedName>
    <definedName name="щ">[0]!щ</definedName>
    <definedName name="ыаппр" localSheetId="0">'2014-2016 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'2014-2016 '!ыаупп</definedName>
    <definedName name="ыаупп">[0]!ыаупп</definedName>
    <definedName name="ыаыыа" localSheetId="0">'2014-2016 '!ыаыыа</definedName>
    <definedName name="ыаыыа">[0]!ыаыыа</definedName>
    <definedName name="ыв" localSheetId="0">'2014-2016 '!ыв</definedName>
    <definedName name="ыв">[0]!ыв</definedName>
    <definedName name="ывпкывк" localSheetId="0">'2014-2016 '!ывпкывк</definedName>
    <definedName name="ывпкывк">[0]!ывпкывк</definedName>
    <definedName name="ывпмьпь" localSheetId="0">'2014-2016 '!ывпмьпь</definedName>
    <definedName name="ывпмьпь">[0]!ывпмьпь</definedName>
    <definedName name="ымпы" localSheetId="0">'2014-2016 '!ымпы</definedName>
    <definedName name="ымпы">[0]!ымпы</definedName>
    <definedName name="ыпр" localSheetId="0">'2014-2016 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'2014-2016 '!ыфса</definedName>
    <definedName name="ыфса">[0]!ыфса</definedName>
    <definedName name="ыыыы" localSheetId="0">'2014-2016 '!ыыыы</definedName>
    <definedName name="ыыыы">[0]!ыыыы</definedName>
    <definedName name="ю" localSheetId="0">'2014-2016 '!ю</definedName>
    <definedName name="ю">[0]!ю</definedName>
    <definedName name="ююююююю" localSheetId="0">'2014-2016 '!ююююююю</definedName>
    <definedName name="ююююююю">[0]!ююююююю</definedName>
    <definedName name="я" localSheetId="0">'2014-2016 '!я</definedName>
    <definedName name="я">[0]!я</definedName>
    <definedName name="яя" localSheetId="0">'2014-2016 '!яя</definedName>
    <definedName name="яя">[0]!яя</definedName>
    <definedName name="яяя" localSheetId="0">'2014-2016 '!яяя</definedName>
    <definedName name="яяя">[0]!яяя</definedName>
  </definedNames>
  <calcPr fullCalcOnLoad="1"/>
</workbook>
</file>

<file path=xl/comments1.xml><?xml version="1.0" encoding="utf-8"?>
<comments xmlns="http://schemas.openxmlformats.org/spreadsheetml/2006/main">
  <authors>
    <author>Zarudskaya_VE</author>
  </authors>
  <commentList>
    <comment ref="I52" authorId="0">
      <text>
        <r>
          <rPr>
            <b/>
            <sz val="8"/>
            <rFont val="Tahoma"/>
            <family val="2"/>
          </rPr>
          <t>ф. НиК табл. 4.1 п.6</t>
        </r>
      </text>
    </comment>
    <comment ref="I59" authorId="0">
      <text>
        <r>
          <rPr>
            <b/>
            <sz val="8"/>
            <rFont val="Tahoma"/>
            <family val="2"/>
          </rPr>
          <t>ф. 3.1 Субабоненты I16</t>
        </r>
      </text>
    </comment>
    <comment ref="I61" authorId="0">
      <text>
        <r>
          <rPr>
            <b/>
            <sz val="8"/>
            <rFont val="Tahoma"/>
            <family val="2"/>
          </rPr>
          <t>ф. 3.1  Н13</t>
        </r>
      </text>
    </comment>
    <comment ref="I62" authorId="0">
      <text>
        <r>
          <rPr>
            <b/>
            <sz val="8"/>
            <rFont val="Tahoma"/>
            <family val="2"/>
          </rPr>
          <t>ф. 3.1 Н 18</t>
        </r>
      </text>
    </comment>
    <comment ref="I63" authorId="0">
      <text>
        <r>
          <rPr>
            <b/>
            <sz val="8"/>
            <rFont val="Tahoma"/>
            <family val="2"/>
          </rPr>
          <t>ф. 3.1 Н16</t>
        </r>
      </text>
    </comment>
  </commentList>
</comments>
</file>

<file path=xl/sharedStrings.xml><?xml version="1.0" encoding="utf-8"?>
<sst xmlns="http://schemas.openxmlformats.org/spreadsheetml/2006/main" count="170" uniqueCount="115">
  <si>
    <t>Статьи   затрат</t>
  </si>
  <si>
    <t>Ед.изм.</t>
  </si>
  <si>
    <t>Численность /ср. з/плата</t>
  </si>
  <si>
    <t>1</t>
  </si>
  <si>
    <t>Вспомогательные материалы</t>
  </si>
  <si>
    <t>тыс. руб.</t>
  </si>
  <si>
    <t xml:space="preserve"> - ГСМ</t>
  </si>
  <si>
    <t xml:space="preserve"> - прочие впомагательные материалы</t>
  </si>
  <si>
    <t>2</t>
  </si>
  <si>
    <t>Энергия на хозяйственные нужды</t>
  </si>
  <si>
    <t>3</t>
  </si>
  <si>
    <t>Амортизация основных средств</t>
  </si>
  <si>
    <t>4</t>
  </si>
  <si>
    <t>5</t>
  </si>
  <si>
    <t>Отчисления на социальные нужды</t>
  </si>
  <si>
    <t>6</t>
  </si>
  <si>
    <t>Ремонт основных фондов</t>
  </si>
  <si>
    <t>7</t>
  </si>
  <si>
    <t xml:space="preserve">  - работы и услуги производственного характера</t>
  </si>
  <si>
    <t>плата за землю</t>
  </si>
  <si>
    <t>транспортный налог</t>
  </si>
  <si>
    <t>прочие налоги</t>
  </si>
  <si>
    <t>услуги связи</t>
  </si>
  <si>
    <t>расходы на охрану и пожарную безопасность</t>
  </si>
  <si>
    <t>расходы на сертификацию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</si>
  <si>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</si>
  <si>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</si>
  <si>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</si>
  <si>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</si>
  <si>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расшифровать</t>
  </si>
  <si>
    <t>8</t>
  </si>
  <si>
    <t>9</t>
  </si>
  <si>
    <t>10</t>
  </si>
  <si>
    <t>11</t>
  </si>
  <si>
    <t>12</t>
  </si>
  <si>
    <t>13</t>
  </si>
  <si>
    <t>Налог на прибыль</t>
  </si>
  <si>
    <t>14</t>
  </si>
  <si>
    <t>Выпадающие доходы/экономия средств</t>
  </si>
  <si>
    <t>15</t>
  </si>
  <si>
    <t>16</t>
  </si>
  <si>
    <t xml:space="preserve">Итого  НВВ на содержание сетей </t>
  </si>
  <si>
    <t>Объем условных единиц, в т.ч. по УН</t>
  </si>
  <si>
    <t>уе</t>
  </si>
  <si>
    <t>расшифровать ( ВН, СН1, СН2, НН)</t>
  </si>
  <si>
    <t>МВт</t>
  </si>
  <si>
    <t>Заявленная мощность</t>
  </si>
  <si>
    <t>Потери</t>
  </si>
  <si>
    <t>%</t>
  </si>
  <si>
    <t>Присоедиенная мощность</t>
  </si>
  <si>
    <t>МВА</t>
  </si>
  <si>
    <t>Поступление ЭЭ в сеть</t>
  </si>
  <si>
    <t xml:space="preserve"> МВт*ч</t>
  </si>
  <si>
    <t>Полезный отпуск</t>
  </si>
  <si>
    <t>Затраты по оплате потерь</t>
  </si>
  <si>
    <t xml:space="preserve">Ставка на содержание сетей </t>
  </si>
  <si>
    <t xml:space="preserve">Ставка по оплате потерь </t>
  </si>
  <si>
    <t xml:space="preserve"> руб./ МВт*ч </t>
  </si>
  <si>
    <t>Справочно:</t>
  </si>
  <si>
    <t>Наименование сбытовой организции  и тариф на покупку потерь</t>
  </si>
  <si>
    <t>ТСК</t>
  </si>
  <si>
    <t>СН2</t>
  </si>
  <si>
    <t>НН</t>
  </si>
  <si>
    <t>руб./МВт*мес.</t>
  </si>
  <si>
    <t>Рост НВВ в % составил -</t>
  </si>
  <si>
    <t>Одноставочный тариф</t>
  </si>
  <si>
    <t>т.руб.</t>
  </si>
  <si>
    <t xml:space="preserve">Оплата труда </t>
  </si>
  <si>
    <t>расходы на информационное обслуживание, консультационные и юридические услуги</t>
  </si>
  <si>
    <t>расходы на услуги банков</t>
  </si>
  <si>
    <t>Прочие расходы (общехозяйственные)</t>
  </si>
  <si>
    <t>Аренда имущества</t>
  </si>
  <si>
    <t>Теплоэнергия</t>
  </si>
  <si>
    <t>Вода и стоки</t>
  </si>
  <si>
    <t>Налоги -всего, в том числе:</t>
  </si>
  <si>
    <t>налог на имущество</t>
  </si>
  <si>
    <t xml:space="preserve">Капитальные вложения </t>
  </si>
  <si>
    <t>Прочие расходы, в т.ч.</t>
  </si>
  <si>
    <t>Обобщенный Коэффициент  надёжности и качества ЭЭ</t>
  </si>
  <si>
    <t>Надежность</t>
  </si>
  <si>
    <t>Качество</t>
  </si>
  <si>
    <t>17</t>
  </si>
  <si>
    <t>НВВ с учетом долгосрочных параметров</t>
  </si>
  <si>
    <t>ВН</t>
  </si>
  <si>
    <r>
      <t>Под</t>
    </r>
    <r>
      <rPr>
        <b/>
        <sz val="12"/>
        <rFont val="Times New Roman"/>
        <family val="1"/>
      </rPr>
      <t>контрольные</t>
    </r>
  </si>
  <si>
    <r>
      <t xml:space="preserve">Услуги сторонних организаций по </t>
    </r>
    <r>
      <rPr>
        <b/>
        <sz val="12"/>
        <rFont val="Times New Roman"/>
        <family val="1"/>
      </rPr>
      <t>не</t>
    </r>
    <r>
      <rPr>
        <sz val="10"/>
        <rFont val="Times New Roman"/>
        <family val="1"/>
      </rPr>
      <t>регулируемым видам деятельности:</t>
    </r>
  </si>
  <si>
    <r>
      <t>Не</t>
    </r>
    <r>
      <rPr>
        <b/>
        <sz val="12"/>
        <rFont val="Times New Roman"/>
        <family val="1"/>
      </rPr>
      <t>подконтрольные</t>
    </r>
  </si>
  <si>
    <r>
      <t>Услуги сторонних организаций по</t>
    </r>
    <r>
      <rPr>
        <b/>
        <sz val="12"/>
        <rFont val="Times New Roman"/>
        <family val="1"/>
      </rPr>
      <t xml:space="preserve"> Рег</t>
    </r>
    <r>
      <rPr>
        <sz val="10"/>
        <rFont val="Times New Roman"/>
        <family val="1"/>
      </rPr>
      <t>улируемым видам деятельности:</t>
    </r>
  </si>
  <si>
    <t>тыс.руб.без НДС</t>
  </si>
  <si>
    <t>СН1</t>
  </si>
  <si>
    <t xml:space="preserve">Выплаты социального характера </t>
  </si>
  <si>
    <t>18</t>
  </si>
  <si>
    <t>№ п/п</t>
  </si>
  <si>
    <t>Индекс роста</t>
  </si>
  <si>
    <t>Доля ПО-32%</t>
  </si>
  <si>
    <t>Дох</t>
  </si>
  <si>
    <t>Расх</t>
  </si>
  <si>
    <t>Рез-т</t>
  </si>
  <si>
    <t>4 / 13 391</t>
  </si>
  <si>
    <t>Всего, т.руб.</t>
  </si>
  <si>
    <t>1 полугодие</t>
  </si>
  <si>
    <t>2 полугодие</t>
  </si>
  <si>
    <t>4 / 14 342</t>
  </si>
  <si>
    <t>4 / 15 293</t>
  </si>
  <si>
    <t xml:space="preserve">Тариф 2012, утверждённый постановлением комитета от 27.12.11 № 50/2                              </t>
  </si>
  <si>
    <t>Предложения предприятия на 2014</t>
  </si>
  <si>
    <t>4 / 14 655</t>
  </si>
  <si>
    <t>4 / 14 960</t>
  </si>
  <si>
    <t>4 / 15 271</t>
  </si>
  <si>
    <t>Предложения Комитета Тульской области по тарифам на 2014</t>
  </si>
  <si>
    <t>Предложение ОАО "КМЗ" на 2015 год</t>
  </si>
  <si>
    <t>Факт 2013</t>
  </si>
  <si>
    <t>Ведущий экономист ОАО "КМЗ"                               Зарудская В.Е.</t>
  </si>
  <si>
    <t>Тариф 2013 года, постановление комитета по тарифам от 24.12.12 № 41/2</t>
  </si>
  <si>
    <r>
      <rPr>
        <sz val="12"/>
        <rFont val="Times New Roman"/>
        <family val="1"/>
      </rPr>
      <t>Фактическая калькуляция затрат, связанных с оказанием услуги по передаче  электрической энергии по сетям  ОАО «Косогорский металлургический завод» за 2013 год и</t>
    </r>
    <r>
      <rPr>
        <b/>
        <sz val="12"/>
        <rFont val="Times New Roman"/>
        <family val="1"/>
      </rPr>
      <t xml:space="preserve"> предложение предприятия на 2015 год (долгосрочного периода 2012 - 2016 гг.)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</si>
</sst>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FC19]d\ mmmm\ yyyy\ &quot;г.&quot;"/>
    <numFmt numFmtId="179" formatCode="&quot;$&quot;#,##0_);[Red]\(&quot;$&quot;#,##0\)"/>
    <numFmt numFmtId="180" formatCode="_-* #,##0_$_-;\-* #,##0_$_-;_-* &quot;-&quot;_$_-;_-@_-"/>
    <numFmt numFmtId="181" formatCode="_-* #,##0.00&quot;$&quot;_-;\-* #,##0.00&quot;$&quot;_-;_-* &quot;-&quot;??&quot;$&quot;_-;_-@_-"/>
    <numFmt numFmtId="182" formatCode="_-* #,##0.00_$_-;\-* #,##0.00_$_-;_-* &quot;-&quot;??_$_-;_-@_-"/>
    <numFmt numFmtId="183" formatCode="General_)"/>
    <numFmt numFmtId="184" formatCode="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_-* #,##0.00[$€-1]_-;\-* #,##0.00[$€-1]_-;_-* &quot;-&quot;??[$€-1]_-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0.000"/>
    <numFmt numFmtId="196" formatCode="_-* #,##0_р_._-;\-* #,##0_р_._-;_-* &quot;-&quot;??_р_._-;_-@_-"/>
    <numFmt numFmtId="197" formatCode="#,##0.0000"/>
    <numFmt numFmtId="198" formatCode="0.0000"/>
    <numFmt numFmtId="199" formatCode="0.00000"/>
    <numFmt numFmtId="200" formatCode="0.000000"/>
    <numFmt numFmtId="201" formatCode="0.00000000"/>
    <numFmt numFmtId="202" formatCode="0.0000000"/>
  </numFmts>
  <fonts count="9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Arial Cyr"/>
      <family val="0"/>
    </font>
    <font>
      <sz val="10"/>
      <color indexed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9"/>
      <color indexed="10"/>
      <name val="Arial Cyr"/>
      <family val="0"/>
    </font>
    <font>
      <b/>
      <i/>
      <sz val="8"/>
      <name val="Arial Cyr"/>
      <family val="0"/>
    </font>
    <font>
      <b/>
      <i/>
      <sz val="7"/>
      <name val="Times New Roman"/>
      <family val="1"/>
    </font>
    <font>
      <b/>
      <i/>
      <sz val="7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"/>
      <color indexed="10"/>
      <name val="Times New Roman"/>
      <family val="1"/>
    </font>
    <font>
      <b/>
      <sz val="12"/>
      <color indexed="6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i/>
      <sz val="9"/>
      <color indexed="12"/>
      <name val="Times New Roman"/>
      <family val="1"/>
    </font>
    <font>
      <b/>
      <sz val="12"/>
      <color indexed="13"/>
      <name val="Times New Roman"/>
      <family val="1"/>
    </font>
    <font>
      <b/>
      <sz val="8"/>
      <name val="Tahoma"/>
      <family val="2"/>
    </font>
    <font>
      <b/>
      <i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2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i/>
      <sz val="9"/>
      <color rgb="FF0000FF"/>
      <name val="Times New Roman"/>
      <family val="1"/>
    </font>
    <font>
      <b/>
      <sz val="12"/>
      <color rgb="FFFFFF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5" fillId="0" borderId="0">
      <alignment vertical="top"/>
      <protection/>
    </xf>
    <xf numFmtId="185" fontId="6" fillId="0" borderId="0">
      <alignment vertical="top"/>
      <protection/>
    </xf>
    <xf numFmtId="186" fontId="6" fillId="2" borderId="0">
      <alignment vertical="top"/>
      <protection/>
    </xf>
    <xf numFmtId="185" fontId="6" fillId="3" borderId="0">
      <alignment vertical="top"/>
      <protection/>
    </xf>
    <xf numFmtId="187" fontId="5" fillId="0" borderId="0">
      <alignment vertical="top"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5" fillId="0" borderId="0">
      <alignment vertical="top"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1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83" fontId="0" fillId="0" borderId="2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2" borderId="3" applyNumberFormat="0" applyAlignment="0" applyProtection="0"/>
    <xf numFmtId="0" fontId="14" fillId="21" borderId="4" applyNumberFormat="0" applyAlignment="0" applyProtection="0"/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83" fontId="17" fillId="7" borderId="2">
      <alignment/>
      <protection/>
    </xf>
    <xf numFmtId="179" fontId="18" fillId="0" borderId="0" applyFont="0" applyFill="0" applyBorder="0" applyAlignment="0" applyProtection="0"/>
    <xf numFmtId="181" fontId="15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" fillId="0" borderId="0">
      <alignment vertical="top"/>
      <protection/>
    </xf>
    <xf numFmtId="187" fontId="19" fillId="0" borderId="0">
      <alignment vertical="top"/>
      <protection/>
    </xf>
    <xf numFmtId="191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7" fontId="27" fillId="0" borderId="0">
      <alignment vertical="top"/>
      <protection/>
    </xf>
    <xf numFmtId="183" fontId="28" fillId="0" borderId="0">
      <alignment/>
      <protection/>
    </xf>
    <xf numFmtId="0" fontId="29" fillId="0" borderId="0" applyNumberFormat="0" applyFill="0" applyBorder="0" applyAlignment="0" applyProtection="0"/>
    <xf numFmtId="0" fontId="30" fillId="8" borderId="3" applyNumberFormat="0" applyAlignment="0" applyProtection="0"/>
    <xf numFmtId="187" fontId="6" fillId="0" borderId="0">
      <alignment vertical="top"/>
      <protection/>
    </xf>
    <xf numFmtId="187" fontId="6" fillId="2" borderId="0">
      <alignment vertical="top"/>
      <protection/>
    </xf>
    <xf numFmtId="192" fontId="6" fillId="3" borderId="0">
      <alignment vertical="top"/>
      <protection/>
    </xf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23" borderId="7" applyNumberFormat="0" applyFont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2" borderId="8" applyNumberFormat="0" applyAlignment="0" applyProtection="0"/>
    <xf numFmtId="0" fontId="33" fillId="0" borderId="0" applyNumberFormat="0">
      <alignment horizontal="left"/>
      <protection/>
    </xf>
    <xf numFmtId="4" fontId="35" fillId="22" borderId="8" applyNumberFormat="0" applyProtection="0">
      <alignment vertical="center"/>
    </xf>
    <xf numFmtId="4" fontId="36" fillId="22" borderId="8" applyNumberFormat="0" applyProtection="0">
      <alignment vertical="center"/>
    </xf>
    <xf numFmtId="4" fontId="35" fillId="22" borderId="8" applyNumberFormat="0" applyProtection="0">
      <alignment horizontal="left" vertical="center" indent="1"/>
    </xf>
    <xf numFmtId="4" fontId="35" fillId="2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5" fillId="5" borderId="8" applyNumberFormat="0" applyProtection="0">
      <alignment horizontal="right" vertical="center"/>
    </xf>
    <xf numFmtId="4" fontId="35" fillId="10" borderId="8" applyNumberFormat="0" applyProtection="0">
      <alignment horizontal="right" vertical="center"/>
    </xf>
    <xf numFmtId="4" fontId="35" fillId="18" borderId="8" applyNumberFormat="0" applyProtection="0">
      <alignment horizontal="right" vertical="center"/>
    </xf>
    <xf numFmtId="4" fontId="35" fillId="12" borderId="8" applyNumberFormat="0" applyProtection="0">
      <alignment horizontal="right" vertical="center"/>
    </xf>
    <xf numFmtId="4" fontId="35" fillId="16" borderId="8" applyNumberFormat="0" applyProtection="0">
      <alignment horizontal="right" vertical="center"/>
    </xf>
    <xf numFmtId="4" fontId="35" fillId="20" borderId="8" applyNumberFormat="0" applyProtection="0">
      <alignment horizontal="right" vertical="center"/>
    </xf>
    <xf numFmtId="4" fontId="35" fillId="19" borderId="8" applyNumberFormat="0" applyProtection="0">
      <alignment horizontal="right" vertical="center"/>
    </xf>
    <xf numFmtId="4" fontId="35" fillId="24" borderId="8" applyNumberFormat="0" applyProtection="0">
      <alignment horizontal="right" vertical="center"/>
    </xf>
    <xf numFmtId="4" fontId="35" fillId="11" borderId="8" applyNumberFormat="0" applyProtection="0">
      <alignment horizontal="right" vertical="center"/>
    </xf>
    <xf numFmtId="4" fontId="37" fillId="25" borderId="8" applyNumberFormat="0" applyProtection="0">
      <alignment horizontal="left" vertical="center" indent="1"/>
    </xf>
    <xf numFmtId="4" fontId="35" fillId="26" borderId="9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5" fillId="26" borderId="8" applyNumberFormat="0" applyProtection="0">
      <alignment horizontal="left" vertical="center" indent="1"/>
    </xf>
    <xf numFmtId="4" fontId="3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5" fillId="23" borderId="8" applyNumberFormat="0" applyProtection="0">
      <alignment vertical="center"/>
    </xf>
    <xf numFmtId="4" fontId="36" fillId="23" borderId="8" applyNumberFormat="0" applyProtection="0">
      <alignment vertical="center"/>
    </xf>
    <xf numFmtId="4" fontId="35" fillId="23" borderId="8" applyNumberFormat="0" applyProtection="0">
      <alignment horizontal="left" vertical="center" indent="1"/>
    </xf>
    <xf numFmtId="4" fontId="35" fillId="23" borderId="8" applyNumberFormat="0" applyProtection="0">
      <alignment horizontal="left" vertical="center" indent="1"/>
    </xf>
    <xf numFmtId="4" fontId="35" fillId="26" borderId="8" applyNumberFormat="0" applyProtection="0">
      <alignment horizontal="right" vertical="center"/>
    </xf>
    <xf numFmtId="4" fontId="36" fillId="26" borderId="8" applyNumberFormat="0" applyProtection="0">
      <alignment horizontal="right" vertical="center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39" fillId="0" borderId="0">
      <alignment/>
      <protection/>
    </xf>
    <xf numFmtId="4" fontId="40" fillId="26" borderId="8" applyNumberFormat="0" applyProtection="0">
      <alignment horizontal="right" vertical="center"/>
    </xf>
    <xf numFmtId="187" fontId="41" fillId="29" borderId="0">
      <alignment horizontal="right" vertical="top"/>
      <protection/>
    </xf>
    <xf numFmtId="0" fontId="42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4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83" fontId="0" fillId="0" borderId="2">
      <alignment/>
      <protection locked="0"/>
    </xf>
    <xf numFmtId="0" fontId="30" fillId="8" borderId="3" applyNumberFormat="0" applyAlignment="0" applyProtection="0"/>
    <xf numFmtId="0" fontId="34" fillId="2" borderId="8" applyNumberFormat="0" applyAlignment="0" applyProtection="0"/>
    <xf numFmtId="0" fontId="13" fillId="2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Border="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3" applyBorder="0">
      <alignment horizontal="center" vertical="center" wrapText="1"/>
      <protection/>
    </xf>
    <xf numFmtId="183" fontId="17" fillId="7" borderId="2">
      <alignment/>
      <protection/>
    </xf>
    <xf numFmtId="4" fontId="48" fillId="22" borderId="14" applyBorder="0">
      <alignment horizontal="right"/>
      <protection/>
    </xf>
    <xf numFmtId="49" fontId="49" fillId="0" borderId="0" applyBorder="0">
      <alignment vertical="center"/>
      <protection/>
    </xf>
    <xf numFmtId="0" fontId="50" fillId="0" borderId="15" applyNumberFormat="0" applyFill="0" applyAlignment="0" applyProtection="0"/>
    <xf numFmtId="3" fontId="17" fillId="0" borderId="14" applyBorder="0">
      <alignment vertical="center"/>
      <protection/>
    </xf>
    <xf numFmtId="0" fontId="14" fillId="21" borderId="4" applyNumberFormat="0" applyAlignment="0" applyProtection="0"/>
    <xf numFmtId="0" fontId="51" fillId="3" borderId="0" applyFill="0">
      <alignment wrapText="1"/>
      <protection/>
    </xf>
    <xf numFmtId="0" fontId="52" fillId="0" borderId="0">
      <alignment horizontal="center" vertical="top" wrapText="1"/>
      <protection/>
    </xf>
    <xf numFmtId="0" fontId="53" fillId="0" borderId="0">
      <alignment horizontal="centerContinuous" vertical="center" wrapText="1"/>
      <protection/>
    </xf>
    <xf numFmtId="0" fontId="4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4" fontId="54" fillId="22" borderId="16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6" applyNumberFormat="0" applyFill="0" applyAlignment="0" applyProtection="0"/>
    <xf numFmtId="0" fontId="4" fillId="0" borderId="0">
      <alignment/>
      <protection/>
    </xf>
    <xf numFmtId="187" fontId="5" fillId="0" borderId="0">
      <alignment vertical="top"/>
      <protection/>
    </xf>
    <xf numFmtId="3" fontId="55" fillId="0" borderId="0">
      <alignment/>
      <protection/>
    </xf>
    <xf numFmtId="0" fontId="43" fillId="0" borderId="0" applyNumberFormat="0" applyFill="0" applyBorder="0" applyAlignment="0" applyProtection="0"/>
    <xf numFmtId="49" fontId="5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Font="0" applyBorder="0">
      <alignment horizontal="right"/>
      <protection/>
    </xf>
    <xf numFmtId="4" fontId="48" fillId="8" borderId="17" applyBorder="0">
      <alignment horizontal="right"/>
      <protection/>
    </xf>
    <xf numFmtId="4" fontId="48" fillId="3" borderId="14" applyFont="0" applyBorder="0">
      <alignment horizontal="right"/>
      <protection/>
    </xf>
    <xf numFmtId="0" fontId="22" fillId="3" borderId="0" applyNumberFormat="0" applyBorder="0" applyAlignment="0" applyProtection="0"/>
    <xf numFmtId="176" fontId="0" fillId="0" borderId="14" applyFont="0" applyFill="0" applyBorder="0" applyProtection="0">
      <alignment horizontal="center" vertical="center"/>
    </xf>
    <xf numFmtId="44" fontId="7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92">
    <xf numFmtId="0" fontId="0" fillId="0" borderId="0" xfId="0" applyAlignment="1">
      <alignment/>
    </xf>
    <xf numFmtId="49" fontId="57" fillId="0" borderId="0" xfId="211" applyFont="1" applyFill="1" applyAlignment="1">
      <alignment vertical="center" wrapText="1"/>
      <protection/>
    </xf>
    <xf numFmtId="0" fontId="59" fillId="0" borderId="0" xfId="211" applyNumberFormat="1" applyFont="1" applyFill="1" applyAlignment="1">
      <alignment vertical="center" wrapText="1"/>
      <protection/>
    </xf>
    <xf numFmtId="49" fontId="57" fillId="0" borderId="14" xfId="211" applyNumberFormat="1" applyFont="1" applyFill="1" applyBorder="1" applyAlignment="1">
      <alignment horizontal="center" vertical="center" wrapText="1"/>
      <protection/>
    </xf>
    <xf numFmtId="49" fontId="57" fillId="0" borderId="14" xfId="211" applyFont="1" applyFill="1" applyBorder="1" applyAlignment="1">
      <alignment vertical="center" wrapText="1"/>
      <protection/>
    </xf>
    <xf numFmtId="49" fontId="57" fillId="0" borderId="14" xfId="211" applyFont="1" applyFill="1" applyBorder="1" applyAlignment="1">
      <alignment horizontal="left" vertical="center" wrapText="1" indent="1"/>
      <protection/>
    </xf>
    <xf numFmtId="49" fontId="57" fillId="0" borderId="18" xfId="211" applyNumberFormat="1" applyFont="1" applyFill="1" applyBorder="1" applyAlignment="1">
      <alignment horizontal="center" vertical="center" wrapText="1"/>
      <protection/>
    </xf>
    <xf numFmtId="49" fontId="57" fillId="0" borderId="14" xfId="211" applyFont="1" applyFill="1" applyBorder="1" applyAlignment="1">
      <alignment horizontal="left" vertical="center" wrapText="1"/>
      <protection/>
    </xf>
    <xf numFmtId="49" fontId="62" fillId="0" borderId="14" xfId="211" applyFont="1" applyFill="1" applyBorder="1" applyAlignment="1">
      <alignment vertical="center" wrapText="1"/>
      <protection/>
    </xf>
    <xf numFmtId="49" fontId="61" fillId="0" borderId="19" xfId="211" applyNumberFormat="1" applyFont="1" applyFill="1" applyBorder="1" applyAlignment="1">
      <alignment horizontal="center" vertical="center" wrapText="1"/>
      <protection/>
    </xf>
    <xf numFmtId="49" fontId="61" fillId="0" borderId="20" xfId="211" applyFont="1" applyFill="1" applyBorder="1" applyAlignment="1">
      <alignment vertical="center" wrapText="1"/>
      <protection/>
    </xf>
    <xf numFmtId="49" fontId="57" fillId="0" borderId="21" xfId="214" applyNumberFormat="1" applyFont="1" applyFill="1" applyBorder="1" applyAlignment="1">
      <alignment horizontal="center" vertical="center" wrapText="1"/>
      <protection/>
    </xf>
    <xf numFmtId="49" fontId="57" fillId="0" borderId="22" xfId="211" applyFont="1" applyFill="1" applyBorder="1" applyAlignment="1">
      <alignment horizontal="left" vertical="center" wrapText="1" indent="1"/>
      <protection/>
    </xf>
    <xf numFmtId="49" fontId="57" fillId="0" borderId="0" xfId="211" applyFont="1" applyFill="1" applyBorder="1" applyAlignment="1">
      <alignment vertical="center" wrapText="1"/>
      <protection/>
    </xf>
    <xf numFmtId="49" fontId="57" fillId="0" borderId="14" xfId="214" applyNumberFormat="1" applyFont="1" applyFill="1" applyBorder="1" applyAlignment="1">
      <alignment horizontal="center" vertical="center" wrapText="1"/>
      <protection/>
    </xf>
    <xf numFmtId="176" fontId="57" fillId="0" borderId="14" xfId="192" applyNumberFormat="1" applyFont="1" applyFill="1" applyBorder="1" applyAlignment="1" applyProtection="1">
      <alignment horizontal="center" vertical="center" wrapText="1"/>
      <protection/>
    </xf>
    <xf numFmtId="49" fontId="63" fillId="0" borderId="14" xfId="213" applyFont="1" applyBorder="1" applyAlignment="1">
      <alignment wrapText="1"/>
      <protection/>
    </xf>
    <xf numFmtId="0" fontId="57" fillId="0" borderId="14" xfId="211" applyNumberFormat="1" applyFont="1" applyFill="1" applyBorder="1" applyAlignment="1">
      <alignment horizontal="center" vertical="center" wrapText="1"/>
      <protection/>
    </xf>
    <xf numFmtId="49" fontId="61" fillId="0" borderId="14" xfId="213" applyFont="1" applyBorder="1" applyAlignment="1">
      <alignment wrapText="1"/>
      <protection/>
    </xf>
    <xf numFmtId="49" fontId="57" fillId="0" borderId="14" xfId="213" applyFont="1" applyBorder="1" applyAlignment="1">
      <alignment wrapText="1"/>
      <protection/>
    </xf>
    <xf numFmtId="0" fontId="57" fillId="0" borderId="0" xfId="211" applyNumberFormat="1" applyFont="1" applyFill="1" applyBorder="1" applyAlignment="1">
      <alignment horizontal="center" vertical="center" wrapText="1"/>
      <protection/>
    </xf>
    <xf numFmtId="0" fontId="57" fillId="0" borderId="0" xfId="211" applyNumberFormat="1" applyFont="1" applyFill="1" applyBorder="1" applyAlignment="1">
      <alignment vertical="center" wrapText="1"/>
      <protection/>
    </xf>
    <xf numFmtId="0" fontId="57" fillId="0" borderId="0" xfId="211" applyNumberFormat="1" applyFont="1" applyFill="1" applyAlignment="1">
      <alignment horizontal="center" vertical="center" wrapText="1"/>
      <protection/>
    </xf>
    <xf numFmtId="0" fontId="57" fillId="0" borderId="0" xfId="211" applyNumberFormat="1" applyFont="1" applyFill="1" applyAlignment="1">
      <alignment vertical="center" wrapText="1"/>
      <protection/>
    </xf>
    <xf numFmtId="49" fontId="57" fillId="0" borderId="0" xfId="211" applyNumberFormat="1" applyFont="1" applyFill="1" applyAlignment="1">
      <alignment horizontal="center" vertical="center" wrapText="1"/>
      <protection/>
    </xf>
    <xf numFmtId="49" fontId="57" fillId="0" borderId="0" xfId="211" applyFont="1" applyFill="1" applyAlignment="1">
      <alignment horizontal="center" vertical="center" wrapText="1"/>
      <protection/>
    </xf>
    <xf numFmtId="0" fontId="65" fillId="0" borderId="0" xfId="211" applyNumberFormat="1" applyFont="1" applyFill="1" applyBorder="1" applyAlignment="1">
      <alignment horizontal="center" vertical="center" wrapText="1"/>
      <protection/>
    </xf>
    <xf numFmtId="0" fontId="61" fillId="0" borderId="14" xfId="211" applyNumberFormat="1" applyFont="1" applyFill="1" applyBorder="1" applyAlignment="1">
      <alignment horizontal="center" vertical="center" wrapText="1"/>
      <protection/>
    </xf>
    <xf numFmtId="0" fontId="61" fillId="0" borderId="14" xfId="211" applyNumberFormat="1" applyFont="1" applyFill="1" applyBorder="1" applyAlignment="1">
      <alignment wrapText="1"/>
      <protection/>
    </xf>
    <xf numFmtId="0" fontId="58" fillId="0" borderId="0" xfId="0" applyFont="1" applyBorder="1" applyAlignment="1">
      <alignment horizontal="center"/>
    </xf>
    <xf numFmtId="0" fontId="66" fillId="0" borderId="0" xfId="211" applyNumberFormat="1" applyFont="1" applyFill="1" applyBorder="1" applyAlignment="1">
      <alignment horizontal="center" vertical="center" wrapText="1"/>
      <protection/>
    </xf>
    <xf numFmtId="49" fontId="61" fillId="0" borderId="22" xfId="190" applyNumberFormat="1" applyFont="1" applyBorder="1" applyAlignment="1">
      <alignment horizontal="center" vertical="center" wrapText="1"/>
      <protection/>
    </xf>
    <xf numFmtId="49" fontId="61" fillId="30" borderId="14" xfId="190" applyNumberFormat="1" applyFont="1" applyFill="1" applyBorder="1" applyAlignment="1">
      <alignment horizontal="center" vertical="center" wrapText="1"/>
      <protection/>
    </xf>
    <xf numFmtId="49" fontId="57" fillId="30" borderId="14" xfId="211" applyNumberFormat="1" applyFont="1" applyFill="1" applyBorder="1" applyAlignment="1">
      <alignment horizontal="center" vertical="center" wrapText="1"/>
      <protection/>
    </xf>
    <xf numFmtId="49" fontId="64" fillId="30" borderId="14" xfId="211" applyFont="1" applyFill="1" applyBorder="1" applyAlignment="1">
      <alignment horizontal="left" vertical="center" wrapText="1" indent="1"/>
      <protection/>
    </xf>
    <xf numFmtId="49" fontId="69" fillId="0" borderId="14" xfId="211" applyFont="1" applyFill="1" applyBorder="1" applyAlignment="1">
      <alignment vertical="center" wrapText="1"/>
      <protection/>
    </xf>
    <xf numFmtId="49" fontId="61" fillId="0" borderId="23" xfId="211" applyNumberFormat="1" applyFont="1" applyFill="1" applyBorder="1" applyAlignment="1">
      <alignment horizontal="center" vertical="center" wrapText="1"/>
      <protection/>
    </xf>
    <xf numFmtId="176" fontId="67" fillId="3" borderId="14" xfId="213" applyNumberFormat="1" applyFont="1" applyFill="1" applyBorder="1" applyAlignment="1">
      <alignment horizontal="center" wrapText="1"/>
      <protection/>
    </xf>
    <xf numFmtId="2" fontId="70" fillId="0" borderId="0" xfId="211" applyNumberFormat="1" applyFont="1" applyFill="1" applyBorder="1" applyAlignment="1">
      <alignment horizontal="center" vertical="center" wrapText="1"/>
      <protection/>
    </xf>
    <xf numFmtId="49" fontId="57" fillId="3" borderId="14" xfId="211" applyFont="1" applyFill="1" applyBorder="1" applyAlignment="1">
      <alignment vertical="center" wrapText="1"/>
      <protection/>
    </xf>
    <xf numFmtId="49" fontId="57" fillId="3" borderId="14" xfId="211" applyFont="1" applyFill="1" applyBorder="1" applyAlignment="1">
      <alignment horizontal="left" vertical="center" wrapText="1"/>
      <protection/>
    </xf>
    <xf numFmtId="49" fontId="57" fillId="3" borderId="14" xfId="211" applyFont="1" applyFill="1" applyBorder="1" applyAlignment="1">
      <alignment horizontal="left" vertical="center" wrapText="1" indent="1"/>
      <protection/>
    </xf>
    <xf numFmtId="0" fontId="73" fillId="0" borderId="0" xfId="0" applyFont="1" applyBorder="1" applyAlignment="1">
      <alignment horizontal="center"/>
    </xf>
    <xf numFmtId="2" fontId="71" fillId="0" borderId="0" xfId="211" applyNumberFormat="1" applyFont="1" applyFill="1" applyBorder="1" applyAlignment="1">
      <alignment horizontal="center" vertical="center" wrapText="1"/>
      <protection/>
    </xf>
    <xf numFmtId="0" fontId="66" fillId="0" borderId="0" xfId="211" applyNumberFormat="1" applyFont="1" applyFill="1" applyAlignment="1">
      <alignment horizontal="center" vertical="center" wrapText="1"/>
      <protection/>
    </xf>
    <xf numFmtId="49" fontId="66" fillId="0" borderId="0" xfId="211" applyFont="1" applyFill="1" applyAlignment="1">
      <alignment horizontal="center" vertical="center" wrapText="1"/>
      <protection/>
    </xf>
    <xf numFmtId="0" fontId="56" fillId="0" borderId="2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8" fillId="0" borderId="22" xfId="0" applyFont="1" applyBorder="1" applyAlignment="1">
      <alignment horizontal="center" wrapText="1"/>
    </xf>
    <xf numFmtId="0" fontId="78" fillId="30" borderId="24" xfId="0" applyFont="1" applyFill="1" applyBorder="1" applyAlignment="1">
      <alignment horizontal="center" wrapText="1"/>
    </xf>
    <xf numFmtId="49" fontId="77" fillId="0" borderId="25" xfId="211" applyFont="1" applyFill="1" applyBorder="1" applyAlignment="1">
      <alignment horizontal="center" vertical="center" wrapText="1"/>
      <protection/>
    </xf>
    <xf numFmtId="49" fontId="77" fillId="0" borderId="24" xfId="211" applyFont="1" applyFill="1" applyBorder="1" applyAlignment="1">
      <alignment horizontal="center" vertical="center" wrapText="1"/>
      <protection/>
    </xf>
    <xf numFmtId="10" fontId="77" fillId="0" borderId="0" xfId="211" applyNumberFormat="1" applyFont="1" applyFill="1" applyBorder="1" applyAlignment="1">
      <alignment horizontal="center" vertical="center" wrapText="1"/>
      <protection/>
    </xf>
    <xf numFmtId="0" fontId="77" fillId="0" borderId="0" xfId="211" applyNumberFormat="1" applyFont="1" applyFill="1" applyBorder="1" applyAlignment="1">
      <alignment horizontal="center" vertical="center" wrapText="1"/>
      <protection/>
    </xf>
    <xf numFmtId="0" fontId="78" fillId="0" borderId="0" xfId="211" applyNumberFormat="1" applyFont="1" applyFill="1" applyBorder="1" applyAlignment="1">
      <alignment horizontal="center" vertical="center" wrapText="1"/>
      <protection/>
    </xf>
    <xf numFmtId="0" fontId="77" fillId="0" borderId="0" xfId="211" applyNumberFormat="1" applyFont="1" applyFill="1" applyAlignment="1">
      <alignment horizontal="center" vertical="center" wrapText="1"/>
      <protection/>
    </xf>
    <xf numFmtId="49" fontId="77" fillId="0" borderId="0" xfId="211" applyFont="1" applyFill="1" applyAlignment="1">
      <alignment horizontal="center" vertical="center" wrapText="1"/>
      <protection/>
    </xf>
    <xf numFmtId="4" fontId="72" fillId="22" borderId="14" xfId="239" applyNumberFormat="1" applyFont="1" applyFill="1" applyBorder="1" applyAlignment="1" applyProtection="1">
      <alignment horizontal="center" vertical="center"/>
      <protection locked="0"/>
    </xf>
    <xf numFmtId="0" fontId="64" fillId="30" borderId="14" xfId="0" applyFont="1" applyFill="1" applyBorder="1" applyAlignment="1">
      <alignment horizontal="left" wrapText="1"/>
    </xf>
    <xf numFmtId="49" fontId="57" fillId="30" borderId="0" xfId="211" applyFont="1" applyFill="1" applyAlignment="1">
      <alignment vertical="center" wrapText="1"/>
      <protection/>
    </xf>
    <xf numFmtId="49" fontId="61" fillId="0" borderId="26" xfId="211" applyNumberFormat="1" applyFont="1" applyFill="1" applyBorder="1" applyAlignment="1">
      <alignment horizontal="center" vertical="center" wrapText="1"/>
      <protection/>
    </xf>
    <xf numFmtId="49" fontId="61" fillId="0" borderId="27" xfId="211" applyFont="1" applyFill="1" applyBorder="1" applyAlignment="1">
      <alignment vertical="center" wrapText="1"/>
      <protection/>
    </xf>
    <xf numFmtId="49" fontId="77" fillId="0" borderId="28" xfId="211" applyFont="1" applyFill="1" applyBorder="1" applyAlignment="1">
      <alignment horizontal="center" vertical="center" wrapText="1"/>
      <protection/>
    </xf>
    <xf numFmtId="177" fontId="65" fillId="3" borderId="14" xfId="213" applyNumberFormat="1" applyFont="1" applyFill="1" applyBorder="1" applyAlignment="1">
      <alignment horizontal="center" wrapText="1"/>
      <protection/>
    </xf>
    <xf numFmtId="4" fontId="65" fillId="3" borderId="14" xfId="213" applyNumberFormat="1" applyFont="1" applyFill="1" applyBorder="1" applyAlignment="1">
      <alignment horizontal="center" wrapText="1"/>
      <protection/>
    </xf>
    <xf numFmtId="4" fontId="56" fillId="3" borderId="14" xfId="213" applyNumberFormat="1" applyFont="1" applyFill="1" applyBorder="1" applyAlignment="1">
      <alignment horizontal="center" wrapText="1"/>
      <protection/>
    </xf>
    <xf numFmtId="2" fontId="56" fillId="0" borderId="14" xfId="211" applyNumberFormat="1" applyFont="1" applyFill="1" applyBorder="1" applyAlignment="1">
      <alignment horizontal="center" wrapText="1"/>
      <protection/>
    </xf>
    <xf numFmtId="49" fontId="57" fillId="0" borderId="29" xfId="211" applyNumberFormat="1" applyFont="1" applyFill="1" applyBorder="1" applyAlignment="1">
      <alignment horizontal="center" vertical="center" wrapText="1"/>
      <protection/>
    </xf>
    <xf numFmtId="49" fontId="57" fillId="3" borderId="30" xfId="211" applyFont="1" applyFill="1" applyBorder="1" applyAlignment="1">
      <alignment vertical="center" wrapText="1"/>
      <protection/>
    </xf>
    <xf numFmtId="176" fontId="70" fillId="30" borderId="22" xfId="0" applyNumberFormat="1" applyFont="1" applyFill="1" applyBorder="1" applyAlignment="1">
      <alignment horizontal="center" wrapText="1"/>
    </xf>
    <xf numFmtId="176" fontId="70" fillId="22" borderId="22" xfId="0" applyNumberFormat="1" applyFont="1" applyFill="1" applyBorder="1" applyAlignment="1">
      <alignment horizontal="center" wrapText="1"/>
    </xf>
    <xf numFmtId="176" fontId="70" fillId="3" borderId="14" xfId="213" applyNumberFormat="1" applyFont="1" applyFill="1" applyBorder="1" applyAlignment="1">
      <alignment horizontal="center" wrapText="1"/>
      <protection/>
    </xf>
    <xf numFmtId="177" fontId="70" fillId="3" borderId="14" xfId="213" applyNumberFormat="1" applyFont="1" applyFill="1" applyBorder="1" applyAlignment="1">
      <alignment horizontal="center" wrapText="1"/>
      <protection/>
    </xf>
    <xf numFmtId="176" fontId="70" fillId="3" borderId="14" xfId="242" applyNumberFormat="1" applyFont="1" applyFill="1" applyBorder="1" applyAlignment="1" applyProtection="1">
      <alignment horizontal="center"/>
      <protection/>
    </xf>
    <xf numFmtId="49" fontId="77" fillId="0" borderId="31" xfId="211" applyFont="1" applyFill="1" applyBorder="1" applyAlignment="1">
      <alignment horizontal="center" vertical="center" wrapText="1"/>
      <protection/>
    </xf>
    <xf numFmtId="49" fontId="77" fillId="30" borderId="31" xfId="211" applyFont="1" applyFill="1" applyBorder="1" applyAlignment="1">
      <alignment horizontal="center" vertical="center" wrapText="1"/>
      <protection/>
    </xf>
    <xf numFmtId="49" fontId="77" fillId="0" borderId="32" xfId="211" applyFont="1" applyFill="1" applyBorder="1" applyAlignment="1">
      <alignment horizontal="center" vertical="center" wrapText="1"/>
      <protection/>
    </xf>
    <xf numFmtId="0" fontId="77" fillId="0" borderId="31" xfId="212" applyFont="1" applyBorder="1" applyAlignment="1">
      <alignment horizontal="center" vertical="top" wrapText="1"/>
      <protection/>
    </xf>
    <xf numFmtId="0" fontId="77" fillId="0" borderId="31" xfId="211" applyNumberFormat="1" applyFont="1" applyFill="1" applyBorder="1" applyAlignment="1">
      <alignment horizontal="center" vertical="center" wrapText="1"/>
      <protection/>
    </xf>
    <xf numFmtId="49" fontId="77" fillId="0" borderId="31" xfId="211" applyFont="1" applyFill="1" applyBorder="1" applyAlignment="1">
      <alignment horizontal="center" wrapText="1"/>
      <protection/>
    </xf>
    <xf numFmtId="0" fontId="77" fillId="0" borderId="31" xfId="211" applyNumberFormat="1" applyFont="1" applyFill="1" applyBorder="1" applyAlignment="1">
      <alignment horizontal="center" wrapText="1"/>
      <protection/>
    </xf>
    <xf numFmtId="176" fontId="70" fillId="22" borderId="33" xfId="0" applyNumberFormat="1" applyFont="1" applyFill="1" applyBorder="1" applyAlignment="1">
      <alignment horizontal="center" wrapText="1"/>
    </xf>
    <xf numFmtId="3" fontId="57" fillId="0" borderId="0" xfId="211" applyNumberFormat="1" applyFont="1" applyFill="1" applyBorder="1" applyAlignment="1">
      <alignment horizontal="center" vertical="center" wrapText="1"/>
      <protection/>
    </xf>
    <xf numFmtId="199" fontId="57" fillId="30" borderId="0" xfId="211" applyNumberFormat="1" applyFont="1" applyFill="1" applyAlignment="1">
      <alignment vertical="center" wrapText="1"/>
      <protection/>
    </xf>
    <xf numFmtId="2" fontId="57" fillId="0" borderId="0" xfId="211" applyNumberFormat="1" applyFont="1" applyFill="1" applyAlignment="1">
      <alignment vertical="center" wrapText="1"/>
      <protection/>
    </xf>
    <xf numFmtId="49" fontId="56" fillId="0" borderId="31" xfId="0" applyNumberFormat="1" applyFont="1" applyBorder="1" applyAlignment="1">
      <alignment horizontal="center" wrapText="1"/>
    </xf>
    <xf numFmtId="4" fontId="56" fillId="30" borderId="22" xfId="0" applyNumberFormat="1" applyFont="1" applyFill="1" applyBorder="1" applyAlignment="1">
      <alignment horizontal="center" wrapText="1"/>
    </xf>
    <xf numFmtId="2" fontId="56" fillId="30" borderId="14" xfId="211" applyNumberFormat="1" applyFont="1" applyFill="1" applyBorder="1" applyAlignment="1">
      <alignment horizontal="center" wrapText="1"/>
      <protection/>
    </xf>
    <xf numFmtId="4" fontId="56" fillId="3" borderId="22" xfId="239" applyNumberFormat="1" applyFont="1" applyFill="1" applyBorder="1" applyAlignment="1" applyProtection="1">
      <alignment horizontal="center"/>
      <protection/>
    </xf>
    <xf numFmtId="4" fontId="70" fillId="3" borderId="22" xfId="239" applyNumberFormat="1" applyFont="1" applyFill="1" applyBorder="1" applyAlignment="1" applyProtection="1">
      <alignment horizontal="center"/>
      <protection/>
    </xf>
    <xf numFmtId="4" fontId="65" fillId="22" borderId="14" xfId="239" applyNumberFormat="1" applyFont="1" applyFill="1" applyBorder="1" applyAlignment="1" applyProtection="1">
      <alignment horizontal="center"/>
      <protection locked="0"/>
    </xf>
    <xf numFmtId="176" fontId="70" fillId="22" borderId="14" xfId="239" applyNumberFormat="1" applyFont="1" applyFill="1" applyBorder="1" applyAlignment="1" applyProtection="1">
      <alignment horizontal="center"/>
      <protection locked="0"/>
    </xf>
    <xf numFmtId="4" fontId="56" fillId="3" borderId="14" xfId="239" applyNumberFormat="1" applyFont="1" applyFill="1" applyBorder="1" applyAlignment="1" applyProtection="1">
      <alignment horizontal="center"/>
      <protection locked="0"/>
    </xf>
    <xf numFmtId="176" fontId="70" fillId="3" borderId="14" xfId="239" applyNumberFormat="1" applyFont="1" applyFill="1" applyBorder="1" applyAlignment="1" applyProtection="1">
      <alignment horizontal="center"/>
      <protection locked="0"/>
    </xf>
    <xf numFmtId="4" fontId="65" fillId="22" borderId="30" xfId="239" applyNumberFormat="1" applyFont="1" applyFill="1" applyBorder="1" applyAlignment="1" applyProtection="1">
      <alignment horizontal="center"/>
      <protection locked="0"/>
    </xf>
    <xf numFmtId="4" fontId="56" fillId="30" borderId="14" xfId="239" applyNumberFormat="1" applyFont="1" applyFill="1" applyBorder="1" applyAlignment="1" applyProtection="1">
      <alignment horizontal="center"/>
      <protection locked="0"/>
    </xf>
    <xf numFmtId="176" fontId="70" fillId="30" borderId="14" xfId="242" applyNumberFormat="1" applyFont="1" applyFill="1" applyBorder="1" applyAlignment="1" applyProtection="1">
      <alignment horizontal="center"/>
      <protection/>
    </xf>
    <xf numFmtId="4" fontId="65" fillId="22" borderId="22" xfId="239" applyNumberFormat="1" applyFont="1" applyFill="1" applyBorder="1" applyAlignment="1" applyProtection="1">
      <alignment horizontal="center"/>
      <protection locked="0"/>
    </xf>
    <xf numFmtId="176" fontId="79" fillId="22" borderId="22" xfId="239" applyNumberFormat="1" applyFont="1" applyFill="1" applyBorder="1" applyAlignment="1" applyProtection="1">
      <alignment horizontal="right"/>
      <protection locked="0"/>
    </xf>
    <xf numFmtId="4" fontId="56" fillId="3" borderId="14" xfId="239" applyNumberFormat="1" applyFont="1" applyFill="1" applyBorder="1" applyAlignment="1" applyProtection="1">
      <alignment horizontal="center"/>
      <protection/>
    </xf>
    <xf numFmtId="176" fontId="70" fillId="3" borderId="14" xfId="239" applyNumberFormat="1" applyFont="1" applyFill="1" applyBorder="1" applyAlignment="1" applyProtection="1">
      <alignment horizontal="center"/>
      <protection/>
    </xf>
    <xf numFmtId="4" fontId="65" fillId="3" borderId="14" xfId="239" applyNumberFormat="1" applyFont="1" applyFill="1" applyBorder="1" applyAlignment="1" applyProtection="1">
      <alignment horizontal="center"/>
      <protection locked="0"/>
    </xf>
    <xf numFmtId="4" fontId="56" fillId="3" borderId="20" xfId="242" applyNumberFormat="1" applyFont="1" applyFill="1" applyBorder="1" applyAlignment="1" applyProtection="1">
      <alignment horizontal="center"/>
      <protection/>
    </xf>
    <xf numFmtId="176" fontId="70" fillId="3" borderId="20" xfId="242" applyNumberFormat="1" applyFont="1" applyFill="1" applyBorder="1" applyAlignment="1" applyProtection="1">
      <alignment horizontal="center"/>
      <protection/>
    </xf>
    <xf numFmtId="4" fontId="56" fillId="3" borderId="34" xfId="242" applyNumberFormat="1" applyFont="1" applyFill="1" applyBorder="1" applyAlignment="1" applyProtection="1">
      <alignment horizontal="center"/>
      <protection/>
    </xf>
    <xf numFmtId="197" fontId="80" fillId="22" borderId="27" xfId="242" applyNumberFormat="1" applyFont="1" applyFill="1" applyBorder="1" applyAlignment="1" applyProtection="1">
      <alignment horizontal="center"/>
      <protection/>
    </xf>
    <xf numFmtId="197" fontId="70" fillId="22" borderId="27" xfId="242" applyNumberFormat="1" applyFont="1" applyFill="1" applyBorder="1" applyAlignment="1" applyProtection="1">
      <alignment horizontal="center"/>
      <protection/>
    </xf>
    <xf numFmtId="176" fontId="70" fillId="22" borderId="27" xfId="242" applyNumberFormat="1" applyFont="1" applyFill="1" applyBorder="1" applyAlignment="1" applyProtection="1">
      <alignment horizontal="center"/>
      <protection/>
    </xf>
    <xf numFmtId="4" fontId="56" fillId="3" borderId="35" xfId="192" applyNumberFormat="1" applyFont="1" applyFill="1" applyBorder="1" applyAlignment="1" applyProtection="1">
      <alignment horizontal="center"/>
      <protection locked="0"/>
    </xf>
    <xf numFmtId="176" fontId="70" fillId="3" borderId="35" xfId="242" applyNumberFormat="1" applyFont="1" applyFill="1" applyBorder="1" applyAlignment="1" applyProtection="1">
      <alignment horizontal="center"/>
      <protection/>
    </xf>
    <xf numFmtId="177" fontId="65" fillId="22" borderId="14" xfId="211" applyNumberFormat="1" applyFont="1" applyFill="1" applyBorder="1" applyAlignment="1">
      <alignment horizontal="center" wrapText="1"/>
      <protection/>
    </xf>
    <xf numFmtId="4" fontId="65" fillId="22" borderId="14" xfId="192" applyNumberFormat="1" applyFont="1" applyFill="1" applyBorder="1" applyAlignment="1" applyProtection="1">
      <alignment horizontal="center"/>
      <protection locked="0"/>
    </xf>
    <xf numFmtId="176" fontId="70" fillId="22" borderId="22" xfId="192" applyNumberFormat="1" applyFont="1" applyFill="1" applyBorder="1" applyAlignment="1" applyProtection="1">
      <alignment horizontal="center"/>
      <protection locked="0"/>
    </xf>
    <xf numFmtId="4" fontId="65" fillId="22" borderId="22" xfId="192" applyNumberFormat="1" applyFont="1" applyFill="1" applyBorder="1" applyAlignment="1" applyProtection="1">
      <alignment horizontal="center"/>
      <protection locked="0"/>
    </xf>
    <xf numFmtId="176" fontId="70" fillId="22" borderId="14" xfId="192" applyNumberFormat="1" applyFont="1" applyFill="1" applyBorder="1" applyAlignment="1" applyProtection="1">
      <alignment horizontal="center"/>
      <protection locked="0"/>
    </xf>
    <xf numFmtId="176" fontId="70" fillId="22" borderId="14" xfId="211" applyNumberFormat="1" applyFont="1" applyFill="1" applyBorder="1" applyAlignment="1" applyProtection="1">
      <alignment horizontal="center"/>
      <protection/>
    </xf>
    <xf numFmtId="4" fontId="65" fillId="22" borderId="14" xfId="211" applyNumberFormat="1" applyFont="1" applyFill="1" applyBorder="1" applyAlignment="1">
      <alignment horizontal="center" wrapText="1"/>
      <protection/>
    </xf>
    <xf numFmtId="4" fontId="70" fillId="22" borderId="14" xfId="211" applyNumberFormat="1" applyFont="1" applyFill="1" applyBorder="1" applyAlignment="1" applyProtection="1">
      <alignment horizontal="center"/>
      <protection/>
    </xf>
    <xf numFmtId="177" fontId="70" fillId="22" borderId="14" xfId="211" applyNumberFormat="1" applyFont="1" applyFill="1" applyBorder="1" applyAlignment="1" applyProtection="1">
      <alignment horizontal="center"/>
      <protection/>
    </xf>
    <xf numFmtId="176" fontId="70" fillId="22" borderId="14" xfId="211" applyNumberFormat="1" applyFont="1" applyFill="1" applyBorder="1" applyAlignment="1">
      <alignment horizontal="center" wrapText="1"/>
      <protection/>
    </xf>
    <xf numFmtId="177" fontId="70" fillId="22" borderId="14" xfId="211" applyNumberFormat="1" applyFont="1" applyFill="1" applyBorder="1" applyAlignment="1">
      <alignment horizontal="center" wrapText="1"/>
      <protection/>
    </xf>
    <xf numFmtId="4" fontId="56" fillId="30" borderId="22" xfId="0" applyNumberFormat="1" applyFont="1" applyFill="1" applyBorder="1" applyAlignment="1">
      <alignment horizontal="center" wrapText="1"/>
    </xf>
    <xf numFmtId="4" fontId="65" fillId="22" borderId="22" xfId="0" applyNumberFormat="1" applyFont="1" applyFill="1" applyBorder="1" applyAlignment="1">
      <alignment horizontal="center" wrapText="1"/>
    </xf>
    <xf numFmtId="4" fontId="56" fillId="22" borderId="14" xfId="211" applyNumberFormat="1" applyFont="1" applyFill="1" applyBorder="1" applyAlignment="1">
      <alignment horizontal="center" wrapText="1"/>
      <protection/>
    </xf>
    <xf numFmtId="176" fontId="70" fillId="22" borderId="14" xfId="211" applyNumberFormat="1" applyFont="1" applyFill="1" applyBorder="1" applyAlignment="1">
      <alignment horizontal="center" wrapText="1"/>
      <protection/>
    </xf>
    <xf numFmtId="4" fontId="56" fillId="0" borderId="14" xfId="211" applyNumberFormat="1" applyFont="1" applyFill="1" applyBorder="1" applyAlignment="1">
      <alignment horizontal="center" wrapText="1"/>
      <protection/>
    </xf>
    <xf numFmtId="4" fontId="79" fillId="3" borderId="14" xfId="213" applyNumberFormat="1" applyFont="1" applyFill="1" applyBorder="1" applyAlignment="1">
      <alignment horizontal="center" wrapText="1"/>
      <protection/>
    </xf>
    <xf numFmtId="177" fontId="81" fillId="22" borderId="14" xfId="211" applyNumberFormat="1" applyFont="1" applyFill="1" applyBorder="1" applyAlignment="1">
      <alignment horizontal="center" wrapText="1"/>
      <protection/>
    </xf>
    <xf numFmtId="177" fontId="81" fillId="3" borderId="14" xfId="211" applyNumberFormat="1" applyFont="1" applyFill="1" applyBorder="1" applyAlignment="1">
      <alignment horizontal="center" wrapText="1"/>
      <protection/>
    </xf>
    <xf numFmtId="4" fontId="56" fillId="3" borderId="14" xfId="211" applyNumberFormat="1" applyFont="1" applyFill="1" applyBorder="1" applyAlignment="1">
      <alignment horizontal="center" wrapText="1"/>
      <protection/>
    </xf>
    <xf numFmtId="4" fontId="56" fillId="3" borderId="30" xfId="213" applyNumberFormat="1" applyFont="1" applyFill="1" applyBorder="1" applyAlignment="1">
      <alignment horizontal="center" wrapText="1"/>
      <protection/>
    </xf>
    <xf numFmtId="176" fontId="88" fillId="22" borderId="14" xfId="211" applyNumberFormat="1" applyFont="1" applyFill="1" applyBorder="1" applyAlignment="1">
      <alignment horizontal="center" wrapText="1"/>
      <protection/>
    </xf>
    <xf numFmtId="177" fontId="88" fillId="3" borderId="14" xfId="213" applyNumberFormat="1" applyFont="1" applyFill="1" applyBorder="1" applyAlignment="1">
      <alignment horizontal="center" wrapText="1"/>
      <protection/>
    </xf>
    <xf numFmtId="176" fontId="88" fillId="3" borderId="14" xfId="213" applyNumberFormat="1" applyFont="1" applyFill="1" applyBorder="1" applyAlignment="1">
      <alignment horizontal="center" wrapText="1"/>
      <protection/>
    </xf>
    <xf numFmtId="176" fontId="88" fillId="3" borderId="30" xfId="213" applyNumberFormat="1" applyFont="1" applyFill="1" applyBorder="1" applyAlignment="1">
      <alignment horizontal="center" wrapText="1"/>
      <protection/>
    </xf>
    <xf numFmtId="177" fontId="89" fillId="0" borderId="0" xfId="211" applyNumberFormat="1" applyFont="1" applyFill="1" applyAlignment="1">
      <alignment vertical="center" wrapText="1"/>
      <protection/>
    </xf>
    <xf numFmtId="4" fontId="65" fillId="22" borderId="33" xfId="0" applyNumberFormat="1" applyFont="1" applyFill="1" applyBorder="1" applyAlignment="1">
      <alignment horizontal="center" wrapText="1"/>
    </xf>
    <xf numFmtId="177" fontId="65" fillId="22" borderId="22" xfId="211" applyNumberFormat="1" applyFont="1" applyFill="1" applyBorder="1" applyAlignment="1">
      <alignment horizontal="center" wrapText="1"/>
      <protection/>
    </xf>
    <xf numFmtId="0" fontId="75" fillId="0" borderId="31" xfId="0" applyFont="1" applyBorder="1" applyAlignment="1">
      <alignment horizontal="center" vertical="center" wrapText="1"/>
    </xf>
    <xf numFmtId="176" fontId="65" fillId="22" borderId="22" xfId="0" applyNumberFormat="1" applyFont="1" applyFill="1" applyBorder="1" applyAlignment="1">
      <alignment horizontal="center" wrapText="1"/>
    </xf>
    <xf numFmtId="176" fontId="65" fillId="22" borderId="14" xfId="239" applyNumberFormat="1" applyFont="1" applyFill="1" applyBorder="1" applyAlignment="1" applyProtection="1">
      <alignment horizontal="center"/>
      <protection locked="0"/>
    </xf>
    <xf numFmtId="176" fontId="56" fillId="3" borderId="14" xfId="239" applyNumberFormat="1" applyFont="1" applyFill="1" applyBorder="1" applyAlignment="1" applyProtection="1">
      <alignment horizontal="center"/>
      <protection locked="0"/>
    </xf>
    <xf numFmtId="177" fontId="65" fillId="22" borderId="14" xfId="211" applyNumberFormat="1" applyFont="1" applyFill="1" applyBorder="1" applyAlignment="1">
      <alignment horizontal="center" wrapText="1"/>
      <protection/>
    </xf>
    <xf numFmtId="4" fontId="57" fillId="3" borderId="14" xfId="213" applyNumberFormat="1" applyFont="1" applyFill="1" applyBorder="1" applyAlignment="1">
      <alignment horizontal="center" wrapText="1"/>
      <protection/>
    </xf>
    <xf numFmtId="2" fontId="65" fillId="31" borderId="14" xfId="211" applyNumberFormat="1" applyFont="1" applyFill="1" applyBorder="1" applyAlignment="1">
      <alignment horizontal="center" wrapText="1"/>
      <protection/>
    </xf>
    <xf numFmtId="177" fontId="90" fillId="22" borderId="14" xfId="239" applyNumberFormat="1" applyFont="1" applyFill="1" applyBorder="1" applyAlignment="1" applyProtection="1">
      <alignment horizontal="center"/>
      <protection locked="0"/>
    </xf>
    <xf numFmtId="177" fontId="91" fillId="22" borderId="22" xfId="0" applyNumberFormat="1" applyFont="1" applyFill="1" applyBorder="1" applyAlignment="1">
      <alignment horizontal="center" wrapText="1"/>
    </xf>
    <xf numFmtId="176" fontId="92" fillId="3" borderId="14" xfId="213" applyNumberFormat="1" applyFont="1" applyFill="1" applyBorder="1" applyAlignment="1">
      <alignment horizontal="center" wrapText="1"/>
      <protection/>
    </xf>
    <xf numFmtId="0" fontId="93" fillId="0" borderId="0" xfId="211" applyNumberFormat="1" applyFont="1" applyFill="1" applyBorder="1" applyAlignment="1">
      <alignment horizontal="center" vertical="center" wrapText="1"/>
      <protection/>
    </xf>
    <xf numFmtId="4" fontId="81" fillId="22" borderId="14" xfId="211" applyNumberFormat="1" applyFont="1" applyFill="1" applyBorder="1" applyAlignment="1">
      <alignment horizontal="center" wrapText="1"/>
      <protection/>
    </xf>
    <xf numFmtId="4" fontId="65" fillId="32" borderId="30" xfId="239" applyNumberFormat="1" applyFont="1" applyFill="1" applyBorder="1" applyAlignment="1" applyProtection="1">
      <alignment horizontal="center"/>
      <protection locked="0"/>
    </xf>
    <xf numFmtId="176" fontId="70" fillId="32" borderId="30" xfId="239" applyNumberFormat="1" applyFont="1" applyFill="1" applyBorder="1" applyAlignment="1" applyProtection="1">
      <alignment horizontal="center"/>
      <protection locked="0"/>
    </xf>
    <xf numFmtId="176" fontId="81" fillId="22" borderId="14" xfId="192" applyNumberFormat="1" applyFont="1" applyFill="1" applyBorder="1" applyAlignment="1" applyProtection="1">
      <alignment horizontal="center"/>
      <protection locked="0"/>
    </xf>
    <xf numFmtId="176" fontId="81" fillId="22" borderId="14" xfId="211" applyNumberFormat="1" applyFont="1" applyFill="1" applyBorder="1" applyAlignment="1" applyProtection="1">
      <alignment horizontal="center"/>
      <protection/>
    </xf>
    <xf numFmtId="177" fontId="56" fillId="22" borderId="14" xfId="192" applyNumberFormat="1" applyFont="1" applyFill="1" applyBorder="1" applyAlignment="1" applyProtection="1">
      <alignment horizontal="center"/>
      <protection locked="0"/>
    </xf>
    <xf numFmtId="177" fontId="81" fillId="22" borderId="14" xfId="211" applyNumberFormat="1" applyFont="1" applyFill="1" applyBorder="1" applyAlignment="1" applyProtection="1">
      <alignment horizontal="center"/>
      <protection/>
    </xf>
    <xf numFmtId="176" fontId="69" fillId="22" borderId="14" xfId="211" applyNumberFormat="1" applyFont="1" applyFill="1" applyBorder="1" applyAlignment="1">
      <alignment horizontal="center" wrapText="1"/>
      <protection/>
    </xf>
    <xf numFmtId="177" fontId="81" fillId="3" borderId="14" xfId="213" applyNumberFormat="1" applyFont="1" applyFill="1" applyBorder="1" applyAlignment="1">
      <alignment horizontal="center" wrapText="1"/>
      <protection/>
    </xf>
    <xf numFmtId="176" fontId="81" fillId="3" borderId="14" xfId="213" applyNumberFormat="1" applyFont="1" applyFill="1" applyBorder="1" applyAlignment="1">
      <alignment horizontal="center" wrapText="1"/>
      <protection/>
    </xf>
    <xf numFmtId="177" fontId="90" fillId="31" borderId="14" xfId="239" applyNumberFormat="1" applyFont="1" applyFill="1" applyBorder="1" applyAlignment="1" applyProtection="1">
      <alignment horizontal="center"/>
      <protection locked="0"/>
    </xf>
    <xf numFmtId="4" fontId="56" fillId="30" borderId="14" xfId="211" applyNumberFormat="1" applyFont="1" applyFill="1" applyBorder="1" applyAlignment="1">
      <alignment horizontal="center" wrapText="1"/>
      <protection/>
    </xf>
    <xf numFmtId="0" fontId="56" fillId="0" borderId="0" xfId="0" applyFont="1" applyAlignment="1">
      <alignment horizontal="center" wrapText="1"/>
    </xf>
    <xf numFmtId="198" fontId="57" fillId="30" borderId="0" xfId="211" applyNumberFormat="1" applyFont="1" applyFill="1" applyAlignment="1">
      <alignment vertical="center" wrapText="1"/>
      <protection/>
    </xf>
    <xf numFmtId="49" fontId="56" fillId="0" borderId="31" xfId="0" applyNumberFormat="1" applyFont="1" applyBorder="1" applyAlignment="1">
      <alignment horizontal="center" wrapText="1"/>
    </xf>
    <xf numFmtId="49" fontId="56" fillId="0" borderId="36" xfId="0" applyNumberFormat="1" applyFont="1" applyBorder="1" applyAlignment="1">
      <alignment horizontal="center" wrapText="1"/>
    </xf>
    <xf numFmtId="49" fontId="56" fillId="0" borderId="0" xfId="211" applyNumberFormat="1" applyFont="1" applyFill="1" applyAlignment="1">
      <alignment horizontal="right" vertical="center" wrapText="1"/>
      <protection/>
    </xf>
    <xf numFmtId="49" fontId="56" fillId="0" borderId="0" xfId="211" applyNumberFormat="1" applyFont="1" applyFill="1" applyAlignment="1">
      <alignment horizontal="center" vertical="center" wrapText="1"/>
      <protection/>
    </xf>
    <xf numFmtId="0" fontId="74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3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wrapText="1"/>
    </xf>
    <xf numFmtId="0" fontId="77" fillId="0" borderId="14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4" fontId="57" fillId="0" borderId="0" xfId="211" applyNumberFormat="1" applyFont="1" applyFill="1" applyBorder="1" applyAlignment="1">
      <alignment horizontal="center" vertical="center" wrapText="1"/>
      <protection/>
    </xf>
    <xf numFmtId="0" fontId="57" fillId="0" borderId="0" xfId="211" applyNumberFormat="1" applyFont="1" applyFill="1" applyBorder="1" applyAlignment="1">
      <alignment horizontal="center" vertical="center" wrapText="1"/>
      <protection/>
    </xf>
    <xf numFmtId="0" fontId="61" fillId="0" borderId="37" xfId="0" applyFont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177" fontId="90" fillId="22" borderId="22" xfId="0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left" wrapText="1"/>
    </xf>
    <xf numFmtId="176" fontId="90" fillId="22" borderId="22" xfId="0" applyNumberFormat="1" applyFont="1" applyFill="1" applyBorder="1" applyAlignment="1">
      <alignment horizontal="center" wrapText="1"/>
    </xf>
    <xf numFmtId="0" fontId="61" fillId="0" borderId="0" xfId="211" applyNumberFormat="1" applyFont="1" applyFill="1" applyBorder="1" applyAlignment="1">
      <alignment wrapText="1"/>
      <protection/>
    </xf>
  </cellXfs>
  <cellStyles count="235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Свод РТ, ИТК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Обычный_20E2" xfId="211"/>
    <cellStyle name="Обычный_PREDEL.2008.UNKNOWN" xfId="212"/>
    <cellStyle name="Обычный_КАЛЬКУЛЯЦИЯ - с 2011= Пределам-БЛАНК" xfId="213"/>
    <cellStyle name="Обычный_Средний тариф по субъекту РФ" xfId="214"/>
    <cellStyle name="Followed Hyperlink" xfId="215"/>
    <cellStyle name="Плохой" xfId="216"/>
    <cellStyle name="По центру с переносом" xfId="217"/>
    <cellStyle name="По ширине с переносом" xfId="218"/>
    <cellStyle name="Поле ввода" xfId="219"/>
    <cellStyle name="Пояснение" xfId="220"/>
    <cellStyle name="Примечание" xfId="221"/>
    <cellStyle name="Percent" xfId="222"/>
    <cellStyle name="Процентный 2" xfId="223"/>
    <cellStyle name="Процентный 2 2" xfId="224"/>
    <cellStyle name="Процентный 2 3" xfId="225"/>
    <cellStyle name="Процентный 3" xfId="226"/>
    <cellStyle name="Связанная ячейка" xfId="227"/>
    <cellStyle name="Стиль 1" xfId="228"/>
    <cellStyle name="Стиль 1 2" xfId="229"/>
    <cellStyle name="ТЕКСТ" xfId="230"/>
    <cellStyle name="Текст предупреждения" xfId="231"/>
    <cellStyle name="Текстовый" xfId="232"/>
    <cellStyle name="Тысячи [0]_22гк" xfId="233"/>
    <cellStyle name="Тысячи_22гк" xfId="234"/>
    <cellStyle name="Comma" xfId="235"/>
    <cellStyle name="Comma [0]" xfId="236"/>
    <cellStyle name="Финансовый 2" xfId="237"/>
    <cellStyle name="Финансовый 3" xfId="238"/>
    <cellStyle name="Формула" xfId="239"/>
    <cellStyle name="Формула 2" xfId="240"/>
    <cellStyle name="Формула_A РТ 2009 Рязаньэнерго" xfId="241"/>
    <cellStyle name="Формула_Смета 2" xfId="242"/>
    <cellStyle name="ФормулаВБ" xfId="243"/>
    <cellStyle name="ФормулаНаКонтроль" xfId="244"/>
    <cellStyle name="Хороший" xfId="245"/>
    <cellStyle name="Цифры по центру с десятыми" xfId="246"/>
    <cellStyle name="Џђћ–…ќ’ќ›‰" xfId="247"/>
    <cellStyle name="Шапка таблицы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rudskaya_VE\Local%20Settings\Temporary%20Internet%20Files\Content.Outlook\GR5HRZD3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rudskaya_VE\Local%20Settings\Temporary%20Internet%20Files\Content.Outlook\GR5HRZD3\Filimonova\&#1069;&#1051;&#1045;&#1050;&#1058;&#1056;&#1054;&#1069;&#1053;&#1045;&#1056;&#1043;&#1048;&#1071;%202011\PREDEL.ELEC.2010v1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rudskaya_VE\Local%20Settings\Temporary%20Internet%20Files\Content.Outlook\GR5HRZD3\2_&#1047;&#1040;&#1043;&#1054;&#1058;&#1054;&#1042;&#1050;&#1040;%20&#1071;&#1089;&#1085;&#1086;&#1087;&#1086;&#1083;.%20&#1092;-&#1082;&#1072;%20&#1090;&#1072;&#1088;&#1099;%20-2012=34,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imonova\&#1069;&#1051;&#1045;&#1050;&#1058;&#1056;&#1054;&#1069;&#1053;&#1045;&#1056;&#1043;&#1048;&#1071;%202011\PREDEL.ELEC.2010v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rudskaya_VE\Local%20Settings\Temporary%20Internet%20Files\Content.Outlook\GR5HRZD3\&#1047;&#1072;&#1075;&#1086;&#1090;&#1086;&#1074;&#1082;&#1072;-&#1050;&#1052;&#1047;%20-2013=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01"/>
      <sheetName val="2011-04"/>
      <sheetName val="НА 2012"/>
      <sheetName val="2012-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9"/>
  <sheetViews>
    <sheetView tabSelected="1" zoomScaleSheetLayoutView="100" zoomScalePageLayoutView="0" workbookViewId="0" topLeftCell="A1">
      <pane xSplit="3" ySplit="6" topLeftCell="E25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Y72" sqref="Y72"/>
    </sheetView>
  </sheetViews>
  <sheetFormatPr defaultColWidth="10.625" defaultRowHeight="12.75"/>
  <cols>
    <col min="1" max="1" width="4.125" style="24" customWidth="1"/>
    <col min="2" max="2" width="31.25390625" style="1" customWidth="1"/>
    <col min="3" max="3" width="7.00390625" style="58" customWidth="1"/>
    <col min="4" max="4" width="12.75390625" style="45" hidden="1" customWidth="1"/>
    <col min="5" max="5" width="15.875" style="25" customWidth="1"/>
    <col min="6" max="6" width="6.00390625" style="25" hidden="1" customWidth="1"/>
    <col min="7" max="7" width="10.125" style="25" hidden="1" customWidth="1"/>
    <col min="8" max="8" width="10.00390625" style="25" hidden="1" customWidth="1"/>
    <col min="9" max="9" width="16.125" style="25" customWidth="1"/>
    <col min="10" max="10" width="11.25390625" style="25" hidden="1" customWidth="1"/>
    <col min="11" max="11" width="16.125" style="25" customWidth="1"/>
    <col min="12" max="12" width="6.00390625" style="25" hidden="1" customWidth="1"/>
    <col min="13" max="13" width="16.875" style="25" customWidth="1"/>
    <col min="14" max="14" width="5.875" style="25" hidden="1" customWidth="1"/>
    <col min="15" max="15" width="12.625" style="25" hidden="1" customWidth="1"/>
    <col min="16" max="16" width="6.00390625" style="1" hidden="1" customWidth="1"/>
    <col min="17" max="17" width="0.2421875" style="1" hidden="1" customWidth="1"/>
    <col min="18" max="22" width="10.625" style="1" hidden="1" customWidth="1"/>
    <col min="23" max="16384" width="10.625" style="1" customWidth="1"/>
  </cols>
  <sheetData>
    <row r="1" spans="1:15" ht="5.2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50.25" customHeight="1">
      <c r="A2" s="168" t="s">
        <v>114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3"/>
    </row>
    <row r="3" spans="1:15" s="2" customFormat="1" ht="11.25" customHeight="1">
      <c r="A3" s="29"/>
      <c r="B3" s="29"/>
      <c r="C3" s="49"/>
      <c r="D3" s="42"/>
      <c r="E3" s="29"/>
      <c r="F3" s="29"/>
      <c r="G3" s="29"/>
      <c r="H3" s="29"/>
      <c r="I3" s="29"/>
      <c r="J3" s="29"/>
      <c r="K3" s="29"/>
      <c r="L3" s="29"/>
      <c r="M3" s="170" t="s">
        <v>88</v>
      </c>
      <c r="N3" s="170"/>
      <c r="O3" s="170"/>
    </row>
    <row r="4" spans="1:16" s="2" customFormat="1" ht="70.5" customHeight="1">
      <c r="A4" s="169" t="s">
        <v>92</v>
      </c>
      <c r="B4" s="174" t="s">
        <v>0</v>
      </c>
      <c r="C4" s="173" t="s">
        <v>1</v>
      </c>
      <c r="D4" s="171" t="s">
        <v>104</v>
      </c>
      <c r="E4" s="177" t="s">
        <v>113</v>
      </c>
      <c r="F4" s="177"/>
      <c r="G4" s="177"/>
      <c r="H4" s="177"/>
      <c r="I4" s="178" t="s">
        <v>111</v>
      </c>
      <c r="J4" s="178" t="s">
        <v>105</v>
      </c>
      <c r="K4" s="181" t="s">
        <v>109</v>
      </c>
      <c r="L4" s="183"/>
      <c r="M4" s="181" t="s">
        <v>110</v>
      </c>
      <c r="N4" s="182"/>
      <c r="O4" s="186"/>
      <c r="P4" s="187"/>
    </row>
    <row r="5" spans="1:16" ht="26.25" customHeight="1" hidden="1">
      <c r="A5" s="169"/>
      <c r="B5" s="175"/>
      <c r="C5" s="173"/>
      <c r="D5" s="171"/>
      <c r="E5" s="177"/>
      <c r="F5" s="177"/>
      <c r="G5" s="177"/>
      <c r="H5" s="177"/>
      <c r="I5" s="179"/>
      <c r="J5" s="179"/>
      <c r="K5" s="169">
        <v>2014</v>
      </c>
      <c r="L5" s="169"/>
      <c r="M5" s="169">
        <v>2015</v>
      </c>
      <c r="N5" s="169"/>
      <c r="O5" s="169">
        <v>2016</v>
      </c>
      <c r="P5" s="169"/>
    </row>
    <row r="6" spans="1:16" ht="27.75" customHeight="1" hidden="1">
      <c r="A6" s="169"/>
      <c r="B6" s="176"/>
      <c r="C6" s="173"/>
      <c r="D6" s="171"/>
      <c r="E6" s="47" t="s">
        <v>99</v>
      </c>
      <c r="F6" s="48" t="s">
        <v>93</v>
      </c>
      <c r="G6" s="48" t="s">
        <v>100</v>
      </c>
      <c r="H6" s="140" t="s">
        <v>101</v>
      </c>
      <c r="I6" s="180"/>
      <c r="J6" s="180"/>
      <c r="K6" s="47" t="s">
        <v>66</v>
      </c>
      <c r="L6" s="48" t="s">
        <v>93</v>
      </c>
      <c r="M6" s="47" t="s">
        <v>66</v>
      </c>
      <c r="N6" s="48" t="s">
        <v>93</v>
      </c>
      <c r="O6" s="47" t="s">
        <v>66</v>
      </c>
      <c r="P6" s="48" t="s">
        <v>93</v>
      </c>
    </row>
    <row r="7" spans="1:16" ht="20.25" customHeight="1">
      <c r="A7" s="31"/>
      <c r="B7" s="46" t="s">
        <v>2</v>
      </c>
      <c r="C7" s="50"/>
      <c r="D7" s="87" t="s">
        <v>98</v>
      </c>
      <c r="E7" s="165" t="s">
        <v>102</v>
      </c>
      <c r="F7" s="166"/>
      <c r="G7" s="87" t="s">
        <v>98</v>
      </c>
      <c r="H7" s="87" t="s">
        <v>103</v>
      </c>
      <c r="I7" s="165" t="s">
        <v>102</v>
      </c>
      <c r="J7" s="166"/>
      <c r="K7" s="165" t="s">
        <v>106</v>
      </c>
      <c r="L7" s="166"/>
      <c r="M7" s="165" t="s">
        <v>107</v>
      </c>
      <c r="N7" s="166"/>
      <c r="O7" s="165" t="s">
        <v>108</v>
      </c>
      <c r="P7" s="166"/>
    </row>
    <row r="8" spans="1:21" s="61" customFormat="1" ht="22.5" customHeight="1">
      <c r="A8" s="32"/>
      <c r="B8" s="60" t="s">
        <v>84</v>
      </c>
      <c r="C8" s="51"/>
      <c r="D8" s="88">
        <v>2113.18</v>
      </c>
      <c r="E8" s="89">
        <f>ROUND((D8*F8/100*(1+(0.75*(E54-D54)/D54))*(1-0.025)),2)</f>
        <v>2206.64</v>
      </c>
      <c r="F8" s="71">
        <v>107.1</v>
      </c>
      <c r="G8" s="123">
        <f>ROUND((D8/2),2)</f>
        <v>1056.59</v>
      </c>
      <c r="H8" s="88">
        <f>E8-G8</f>
        <v>1150.05</v>
      </c>
      <c r="I8" s="89">
        <f>E8</f>
        <v>2206.64</v>
      </c>
      <c r="J8" s="88">
        <f>J12+J26+J13+J25+J14</f>
        <v>2267.65</v>
      </c>
      <c r="K8" s="162">
        <f>ROUND((E8*L8/100*(1+(0.75*(K54-E54)/K54))*(1-0.025)),2)</f>
        <v>2254.74</v>
      </c>
      <c r="L8" s="71">
        <v>104.8</v>
      </c>
      <c r="M8" s="162">
        <f>ROUND((K8*N8/100*(1+(0.75*(M54-K54)/M54))*(1-0.025)),2)</f>
        <v>2301.69</v>
      </c>
      <c r="N8" s="71">
        <v>104.7</v>
      </c>
      <c r="O8" s="162">
        <f>ROUND((M8*P8/100*(1+(0.75*(O54-M54)/O54))*(1-0.025)),2)</f>
        <v>2349.62</v>
      </c>
      <c r="P8" s="71">
        <v>104.7</v>
      </c>
      <c r="Q8" s="61">
        <v>2113.18</v>
      </c>
      <c r="R8" s="85">
        <f>Q8/1000</f>
        <v>2.11318</v>
      </c>
      <c r="T8" s="164">
        <f>J8/E8</f>
        <v>1.027648370373056</v>
      </c>
      <c r="U8" s="164">
        <f>K8/E8</f>
        <v>1.0217978464996555</v>
      </c>
    </row>
    <row r="9" spans="1:18" ht="15.75">
      <c r="A9" s="3" t="s">
        <v>3</v>
      </c>
      <c r="B9" s="39" t="s">
        <v>4</v>
      </c>
      <c r="C9" s="53" t="s">
        <v>5</v>
      </c>
      <c r="D9" s="90">
        <v>0</v>
      </c>
      <c r="E9" s="90">
        <f>E10+E11</f>
        <v>0</v>
      </c>
      <c r="F9" s="91"/>
      <c r="G9" s="91"/>
      <c r="H9" s="91"/>
      <c r="I9" s="90">
        <f>I10+I11</f>
        <v>0</v>
      </c>
      <c r="J9" s="91"/>
      <c r="K9" s="90">
        <f>K10+K11</f>
        <v>0</v>
      </c>
      <c r="L9" s="91"/>
      <c r="M9" s="90">
        <f>M10+M11</f>
        <v>0</v>
      </c>
      <c r="N9" s="91"/>
      <c r="O9" s="90">
        <f>O10+O11</f>
        <v>0</v>
      </c>
      <c r="P9" s="91"/>
      <c r="Q9" s="1">
        <v>2181.91</v>
      </c>
      <c r="R9" s="85">
        <f>Q9/1000</f>
        <v>2.18191</v>
      </c>
    </row>
    <row r="10" spans="1:18" ht="15.75">
      <c r="A10" s="3"/>
      <c r="B10" s="5" t="s">
        <v>6</v>
      </c>
      <c r="C10" s="76" t="s">
        <v>5</v>
      </c>
      <c r="D10" s="92"/>
      <c r="E10" s="92"/>
      <c r="F10" s="93"/>
      <c r="G10" s="93"/>
      <c r="H10" s="93"/>
      <c r="I10" s="93"/>
      <c r="J10" s="93"/>
      <c r="K10" s="92"/>
      <c r="L10" s="93"/>
      <c r="M10" s="92"/>
      <c r="N10" s="93"/>
      <c r="O10" s="92"/>
      <c r="P10" s="93"/>
      <c r="Q10" s="1">
        <v>2237.99</v>
      </c>
      <c r="R10" s="85">
        <f>Q10/1000</f>
        <v>2.23799</v>
      </c>
    </row>
    <row r="11" spans="1:18" ht="25.5">
      <c r="A11" s="3"/>
      <c r="B11" s="5" t="s">
        <v>7</v>
      </c>
      <c r="C11" s="76" t="s">
        <v>5</v>
      </c>
      <c r="D11" s="92"/>
      <c r="E11" s="92"/>
      <c r="F11" s="93"/>
      <c r="G11" s="72"/>
      <c r="H11" s="72"/>
      <c r="I11" s="72"/>
      <c r="J11" s="72"/>
      <c r="K11" s="92"/>
      <c r="L11" s="93"/>
      <c r="M11" s="92"/>
      <c r="N11" s="93"/>
      <c r="O11" s="92"/>
      <c r="P11" s="93"/>
      <c r="Q11" s="1">
        <v>2295.51</v>
      </c>
      <c r="R11" s="85">
        <f>Q11/1000</f>
        <v>2.29551</v>
      </c>
    </row>
    <row r="12" spans="1:21" ht="15.75">
      <c r="A12" s="3" t="s">
        <v>8</v>
      </c>
      <c r="B12" s="39" t="s">
        <v>67</v>
      </c>
      <c r="C12" s="76" t="s">
        <v>5</v>
      </c>
      <c r="D12" s="92">
        <v>642.77</v>
      </c>
      <c r="E12" s="92">
        <f>ROUND((F12/100*D12),2)</f>
        <v>688.41</v>
      </c>
      <c r="F12" s="72">
        <f>F8</f>
        <v>107.1</v>
      </c>
      <c r="G12" s="124">
        <f>ROUND((D12/2),2)</f>
        <v>321.39</v>
      </c>
      <c r="H12" s="124">
        <f>E12-G12</f>
        <v>367.02</v>
      </c>
      <c r="I12" s="92">
        <f>E12</f>
        <v>688.41</v>
      </c>
      <c r="J12" s="124">
        <v>725.58</v>
      </c>
      <c r="K12" s="146">
        <f>ROUND((E12*L12/100*(1+(0.75*(K54-E54)/K54))*(1-0.025)),2)</f>
        <v>703.42</v>
      </c>
      <c r="L12" s="72">
        <f>L8</f>
        <v>104.8</v>
      </c>
      <c r="M12" s="146">
        <f>ROUND((K12*N12/100*(1+(0.75*(M54-K54)/M54))*(1-0.025)),2)</f>
        <v>718.07</v>
      </c>
      <c r="N12" s="72">
        <f>N8</f>
        <v>104.7</v>
      </c>
      <c r="O12" s="146">
        <f>ROUND((M12*P12/100*(1+(0.75*(O54-M54)/O54))*(1-0.025)),2)</f>
        <v>733.02</v>
      </c>
      <c r="P12" s="72">
        <f>P8</f>
        <v>104.7</v>
      </c>
      <c r="Q12" s="1">
        <v>2354.5</v>
      </c>
      <c r="R12" s="85">
        <f>Q12/1000</f>
        <v>2.3545</v>
      </c>
      <c r="T12" s="164">
        <f>J12/E12</f>
        <v>1.0539939861419794</v>
      </c>
      <c r="U12" s="164">
        <f>K12/E12</f>
        <v>1.021803866881655</v>
      </c>
    </row>
    <row r="13" spans="1:17" ht="15.75" customHeight="1">
      <c r="A13" s="3" t="s">
        <v>10</v>
      </c>
      <c r="B13" s="39" t="s">
        <v>16</v>
      </c>
      <c r="C13" s="76" t="s">
        <v>5</v>
      </c>
      <c r="D13" s="92">
        <v>930.25</v>
      </c>
      <c r="E13" s="147"/>
      <c r="F13" s="148"/>
      <c r="G13" s="148">
        <f>G12/6/Q13</f>
        <v>13.39125</v>
      </c>
      <c r="H13" s="148">
        <f>H12/6/Q13</f>
        <v>15.292499999999999</v>
      </c>
      <c r="I13" s="147">
        <v>963.54</v>
      </c>
      <c r="J13" s="188">
        <v>930.25</v>
      </c>
      <c r="K13" s="161"/>
      <c r="L13" s="148"/>
      <c r="M13" s="147"/>
      <c r="N13" s="148"/>
      <c r="O13" s="147">
        <f>O12/12/Q13</f>
        <v>15.27125</v>
      </c>
      <c r="P13" s="148"/>
      <c r="Q13" s="137">
        <v>4</v>
      </c>
    </row>
    <row r="14" spans="1:16" ht="47.25">
      <c r="A14" s="3" t="s">
        <v>12</v>
      </c>
      <c r="B14" s="41" t="s">
        <v>85</v>
      </c>
      <c r="C14" s="76" t="s">
        <v>5</v>
      </c>
      <c r="D14" s="94">
        <v>6</v>
      </c>
      <c r="E14" s="94">
        <f>E15+E16+E17+E18+E19+E20+E21+E22+E23+E24</f>
        <v>0</v>
      </c>
      <c r="F14" s="95"/>
      <c r="G14" s="95"/>
      <c r="H14" s="95"/>
      <c r="I14" s="143"/>
      <c r="J14" s="143">
        <f>J18</f>
        <v>6</v>
      </c>
      <c r="K14" s="94">
        <f>K15+K16+K17+K18+K19+K20+K21+K22+K23+K24</f>
        <v>0</v>
      </c>
      <c r="L14" s="95"/>
      <c r="M14" s="94">
        <f>M15+M16+M17+M18+M19+M20+M21+M22+M23+M24</f>
        <v>0</v>
      </c>
      <c r="N14" s="95"/>
      <c r="O14" s="94">
        <f>O15+O16+O17+O18+O19+O20+O21+O22+O23+O24</f>
        <v>0</v>
      </c>
      <c r="P14" s="95"/>
    </row>
    <row r="15" spans="1:16" ht="25.5">
      <c r="A15" s="3"/>
      <c r="B15" s="4" t="s">
        <v>18</v>
      </c>
      <c r="C15" s="76" t="s">
        <v>5</v>
      </c>
      <c r="D15" s="92">
        <v>0</v>
      </c>
      <c r="E15" s="92"/>
      <c r="F15" s="93"/>
      <c r="G15" s="93"/>
      <c r="H15" s="93"/>
      <c r="I15" s="93"/>
      <c r="J15" s="93"/>
      <c r="K15" s="92"/>
      <c r="L15" s="93"/>
      <c r="M15" s="92"/>
      <c r="N15" s="93"/>
      <c r="O15" s="92"/>
      <c r="P15" s="93"/>
    </row>
    <row r="16" spans="1:16" ht="15.75">
      <c r="A16" s="3"/>
      <c r="B16" s="7" t="s">
        <v>22</v>
      </c>
      <c r="C16" s="76" t="s">
        <v>5</v>
      </c>
      <c r="D16" s="92"/>
      <c r="E16" s="92"/>
      <c r="F16" s="93"/>
      <c r="G16" s="93"/>
      <c r="H16" s="93"/>
      <c r="I16" s="93"/>
      <c r="J16" s="93"/>
      <c r="K16" s="92"/>
      <c r="L16" s="93"/>
      <c r="M16" s="92"/>
      <c r="N16" s="93"/>
      <c r="O16" s="92"/>
      <c r="P16" s="93"/>
    </row>
    <row r="17" spans="1:16" ht="25.5">
      <c r="A17" s="3"/>
      <c r="B17" s="7" t="s">
        <v>23</v>
      </c>
      <c r="C17" s="76" t="s">
        <v>5</v>
      </c>
      <c r="D17" s="92"/>
      <c r="E17" s="92"/>
      <c r="F17" s="93"/>
      <c r="G17" s="93"/>
      <c r="H17" s="93"/>
      <c r="I17" s="93"/>
      <c r="J17" s="93"/>
      <c r="K17" s="92"/>
      <c r="L17" s="93"/>
      <c r="M17" s="92"/>
      <c r="N17" s="93"/>
      <c r="O17" s="92"/>
      <c r="P17" s="93"/>
    </row>
    <row r="18" spans="1:16" ht="38.25">
      <c r="A18" s="3"/>
      <c r="B18" s="7" t="s">
        <v>68</v>
      </c>
      <c r="C18" s="76" t="s">
        <v>5</v>
      </c>
      <c r="D18" s="92">
        <v>6</v>
      </c>
      <c r="E18" s="92"/>
      <c r="F18" s="93"/>
      <c r="G18" s="93"/>
      <c r="H18" s="93"/>
      <c r="I18" s="142"/>
      <c r="J18" s="142">
        <v>6</v>
      </c>
      <c r="K18" s="92"/>
      <c r="L18" s="93"/>
      <c r="M18" s="92"/>
      <c r="N18" s="93"/>
      <c r="O18" s="92"/>
      <c r="P18" s="93"/>
    </row>
    <row r="19" spans="1:16" ht="15.75">
      <c r="A19" s="3"/>
      <c r="B19" s="7" t="s">
        <v>24</v>
      </c>
      <c r="C19" s="76" t="s">
        <v>5</v>
      </c>
      <c r="D19" s="92"/>
      <c r="E19" s="92"/>
      <c r="F19" s="93"/>
      <c r="G19" s="93"/>
      <c r="H19" s="93"/>
      <c r="I19" s="93"/>
      <c r="J19" s="93"/>
      <c r="K19" s="92"/>
      <c r="L19" s="93"/>
      <c r="M19" s="92"/>
      <c r="N19" s="93"/>
      <c r="O19" s="92"/>
      <c r="P19" s="93"/>
    </row>
    <row r="20" spans="1:16" ht="25.5">
      <c r="A20" s="3"/>
      <c r="B20" s="7" t="s">
        <v>25</v>
      </c>
      <c r="C20" s="76" t="s">
        <v>5</v>
      </c>
      <c r="D20" s="92"/>
      <c r="E20" s="92"/>
      <c r="F20" s="93"/>
      <c r="G20" s="93"/>
      <c r="H20" s="93"/>
      <c r="I20" s="93"/>
      <c r="J20" s="93"/>
      <c r="K20" s="92"/>
      <c r="L20" s="93"/>
      <c r="M20" s="92"/>
      <c r="N20" s="93"/>
      <c r="O20" s="92"/>
      <c r="P20" s="93"/>
    </row>
    <row r="21" spans="1:16" ht="15.75">
      <c r="A21" s="3"/>
      <c r="B21" s="7" t="s">
        <v>26</v>
      </c>
      <c r="C21" s="76" t="s">
        <v>5</v>
      </c>
      <c r="D21" s="92"/>
      <c r="E21" s="92"/>
      <c r="F21" s="93"/>
      <c r="G21" s="93"/>
      <c r="H21" s="93"/>
      <c r="I21" s="93"/>
      <c r="J21" s="93"/>
      <c r="K21" s="92"/>
      <c r="L21" s="93"/>
      <c r="M21" s="92"/>
      <c r="N21" s="93"/>
      <c r="O21" s="92"/>
      <c r="P21" s="93"/>
    </row>
    <row r="22" spans="1:16" ht="15.75">
      <c r="A22" s="3"/>
      <c r="B22" s="7" t="s">
        <v>27</v>
      </c>
      <c r="C22" s="76" t="s">
        <v>5</v>
      </c>
      <c r="D22" s="92"/>
      <c r="E22" s="92"/>
      <c r="F22" s="93"/>
      <c r="G22" s="93"/>
      <c r="H22" s="93"/>
      <c r="I22" s="93"/>
      <c r="J22" s="93"/>
      <c r="K22" s="92"/>
      <c r="L22" s="93"/>
      <c r="M22" s="92"/>
      <c r="N22" s="93"/>
      <c r="O22" s="92"/>
      <c r="P22" s="93"/>
    </row>
    <row r="23" spans="1:16" ht="15.75">
      <c r="A23" s="3"/>
      <c r="B23" s="7" t="s">
        <v>28</v>
      </c>
      <c r="C23" s="76" t="s">
        <v>5</v>
      </c>
      <c r="D23" s="92"/>
      <c r="E23" s="92"/>
      <c r="F23" s="93"/>
      <c r="G23" s="93"/>
      <c r="H23" s="93"/>
      <c r="I23" s="93"/>
      <c r="J23" s="93"/>
      <c r="K23" s="92"/>
      <c r="L23" s="93"/>
      <c r="M23" s="92"/>
      <c r="N23" s="93"/>
      <c r="O23" s="92"/>
      <c r="P23" s="93"/>
    </row>
    <row r="24" spans="1:16" ht="15.75">
      <c r="A24" s="3"/>
      <c r="B24" s="7" t="s">
        <v>69</v>
      </c>
      <c r="C24" s="76" t="s">
        <v>5</v>
      </c>
      <c r="D24" s="92"/>
      <c r="E24" s="92"/>
      <c r="F24" s="93"/>
      <c r="G24" s="93"/>
      <c r="H24" s="93"/>
      <c r="I24" s="93"/>
      <c r="J24" s="93"/>
      <c r="K24" s="92"/>
      <c r="L24" s="93"/>
      <c r="M24" s="92"/>
      <c r="N24" s="93"/>
      <c r="O24" s="92"/>
      <c r="P24" s="93"/>
    </row>
    <row r="25" spans="1:16" ht="25.5">
      <c r="A25" s="3" t="s">
        <v>13</v>
      </c>
      <c r="B25" s="40" t="s">
        <v>70</v>
      </c>
      <c r="C25" s="76"/>
      <c r="D25" s="92">
        <v>441.08</v>
      </c>
      <c r="E25" s="92"/>
      <c r="F25" s="72"/>
      <c r="G25" s="72"/>
      <c r="H25" s="72"/>
      <c r="I25" s="190">
        <v>455</v>
      </c>
      <c r="J25" s="141">
        <f>441.08+59.67</f>
        <v>500.75</v>
      </c>
      <c r="K25" s="92"/>
      <c r="L25" s="72"/>
      <c r="M25" s="92"/>
      <c r="N25" s="72"/>
      <c r="O25" s="92"/>
      <c r="P25" s="72"/>
    </row>
    <row r="26" spans="1:16" ht="15.75">
      <c r="A26" s="3" t="s">
        <v>15</v>
      </c>
      <c r="B26" s="40" t="s">
        <v>90</v>
      </c>
      <c r="C26" s="76"/>
      <c r="D26" s="92">
        <v>93.08</v>
      </c>
      <c r="E26" s="96">
        <f>ROUND((F26/100*D26),2)</f>
        <v>99.69</v>
      </c>
      <c r="F26" s="83">
        <f>F8</f>
        <v>107.1</v>
      </c>
      <c r="G26" s="124">
        <f>ROUND((D26/2),2)</f>
        <v>46.54</v>
      </c>
      <c r="H26" s="124">
        <f>E26-G26</f>
        <v>53.15</v>
      </c>
      <c r="I26" s="138">
        <f>E26</f>
        <v>99.69</v>
      </c>
      <c r="J26" s="138">
        <v>105.07</v>
      </c>
      <c r="K26" s="146">
        <f>ROUND((E26*L26/100*(1+(0.75*(K54-E54)/K54))*(1-0.025)),2)</f>
        <v>101.86</v>
      </c>
      <c r="L26" s="83">
        <f>L8</f>
        <v>104.8</v>
      </c>
      <c r="M26" s="146">
        <f>ROUND((K26*N26/100*(1+(0.75*(M54-K54)/M54))*(1-0.025)),2)</f>
        <v>103.98</v>
      </c>
      <c r="N26" s="83">
        <f>N8</f>
        <v>104.7</v>
      </c>
      <c r="O26" s="146">
        <f>ROUND((M26*P26/100*(1+(0.75*(O54-M54)/O54))*(1-0.025)),2)</f>
        <v>106.15</v>
      </c>
      <c r="P26" s="83">
        <f>P8</f>
        <v>104.7</v>
      </c>
    </row>
    <row r="27" spans="1:16" ht="18.75">
      <c r="A27" s="33"/>
      <c r="B27" s="34" t="s">
        <v>86</v>
      </c>
      <c r="C27" s="77"/>
      <c r="D27" s="97">
        <v>248.51</v>
      </c>
      <c r="E27" s="97">
        <f>E29+E30+E31+E38+E43+E45+E48+E28+E44</f>
        <v>264.71999999999997</v>
      </c>
      <c r="F27" s="98">
        <f>E27/D27*100</f>
        <v>106.5228763430043</v>
      </c>
      <c r="G27" s="97">
        <f>G29+G30+G31+G38+G43+G45+G48+G28+G44</f>
        <v>124.25999999999999</v>
      </c>
      <c r="H27" s="97">
        <f>H29+H30+H31+H38+H43+H45+H48+H28+H44</f>
        <v>140.45999999999998</v>
      </c>
      <c r="I27" s="97">
        <f>I29+I30+I31+I38+I43+I45+I48+I28+I44</f>
        <v>264.71999999999997</v>
      </c>
      <c r="J27" s="97">
        <f>J28+J29+J44</f>
        <v>277.93</v>
      </c>
      <c r="K27" s="97">
        <f>K29+K30+K31+K38+K43+K45+K28+K44</f>
        <v>270.05999999999995</v>
      </c>
      <c r="L27" s="98">
        <f>K27/E27*100</f>
        <v>102.01722574796011</v>
      </c>
      <c r="M27" s="97">
        <f>M29+M30+M31+M38+M43+M45+M48+M28+M44</f>
        <v>275.26</v>
      </c>
      <c r="N27" s="98">
        <f>M27/K27*100</f>
        <v>101.92549803747318</v>
      </c>
      <c r="O27" s="97">
        <f>O29+O30+O31+O38+O43+O45+O48+O28+O44</f>
        <v>280.57</v>
      </c>
      <c r="P27" s="98">
        <f>O27/M27*100</f>
        <v>101.92908522851123</v>
      </c>
    </row>
    <row r="28" spans="1:23" ht="19.5" customHeight="1">
      <c r="A28" s="3" t="s">
        <v>17</v>
      </c>
      <c r="B28" s="39" t="s">
        <v>14</v>
      </c>
      <c r="C28" s="76" t="s">
        <v>5</v>
      </c>
      <c r="D28" s="92">
        <v>205.04</v>
      </c>
      <c r="E28" s="99">
        <f>ROUND((E12*F28/100),2)</f>
        <v>219.6</v>
      </c>
      <c r="F28" s="100">
        <v>31.9</v>
      </c>
      <c r="G28" s="124">
        <f>ROUND((D28/2),2)</f>
        <v>102.52</v>
      </c>
      <c r="H28" s="124">
        <f>E28-G28</f>
        <v>117.08</v>
      </c>
      <c r="I28" s="124">
        <f>E28</f>
        <v>219.6</v>
      </c>
      <c r="J28" s="124">
        <v>231.46</v>
      </c>
      <c r="K28" s="99">
        <f>ROUND((K12*L28/100),2)</f>
        <v>224.39</v>
      </c>
      <c r="L28" s="100">
        <v>31.9</v>
      </c>
      <c r="M28" s="99">
        <f>ROUND((M12*N28/100),2)</f>
        <v>229.06</v>
      </c>
      <c r="N28" s="100">
        <v>31.9</v>
      </c>
      <c r="O28" s="99">
        <f>ROUND((O12*P28/100),2)</f>
        <v>233.83</v>
      </c>
      <c r="P28" s="100">
        <v>31.9</v>
      </c>
      <c r="U28" s="164">
        <f>E28/E12</f>
        <v>0.31899594718263824</v>
      </c>
      <c r="V28" s="164">
        <f>J28/J12</f>
        <v>0.31899997243584444</v>
      </c>
      <c r="W28" s="164">
        <f>K28/K12</f>
        <v>0.3189986068067442</v>
      </c>
    </row>
    <row r="29" spans="1:16" ht="15" customHeight="1">
      <c r="A29" s="6" t="s">
        <v>30</v>
      </c>
      <c r="B29" s="39" t="s">
        <v>11</v>
      </c>
      <c r="C29" s="76" t="s">
        <v>5</v>
      </c>
      <c r="D29" s="92">
        <v>20.2</v>
      </c>
      <c r="E29" s="92">
        <f>ROUND((F29/100*D29),2)</f>
        <v>20.2</v>
      </c>
      <c r="F29" s="72">
        <v>100</v>
      </c>
      <c r="G29" s="124">
        <f>ROUND((D29/2),2)</f>
        <v>10.1</v>
      </c>
      <c r="H29" s="124">
        <f>E29-G29</f>
        <v>10.1</v>
      </c>
      <c r="I29" s="124">
        <f>E29</f>
        <v>20.2</v>
      </c>
      <c r="J29" s="124">
        <v>20.2</v>
      </c>
      <c r="K29" s="92">
        <f>ROUND((L29/100*E29),2)</f>
        <v>20.2</v>
      </c>
      <c r="L29" s="72">
        <v>100</v>
      </c>
      <c r="M29" s="92">
        <f>ROUND((N29/100*K29),2)</f>
        <v>20.2</v>
      </c>
      <c r="N29" s="72">
        <v>100</v>
      </c>
      <c r="O29" s="92">
        <f>ROUND((P29/100*M29),2)</f>
        <v>20.2</v>
      </c>
      <c r="P29" s="72">
        <v>100</v>
      </c>
    </row>
    <row r="30" spans="1:16" ht="15.75" customHeight="1">
      <c r="A30" s="6" t="s">
        <v>31</v>
      </c>
      <c r="B30" s="40" t="s">
        <v>71</v>
      </c>
      <c r="C30" s="76" t="s">
        <v>5</v>
      </c>
      <c r="D30" s="92"/>
      <c r="E30" s="92"/>
      <c r="F30" s="72"/>
      <c r="G30" s="72"/>
      <c r="H30" s="72"/>
      <c r="I30" s="72"/>
      <c r="J30" s="72"/>
      <c r="K30" s="92"/>
      <c r="L30" s="72"/>
      <c r="M30" s="92"/>
      <c r="N30" s="72"/>
      <c r="O30" s="92"/>
      <c r="P30" s="72"/>
    </row>
    <row r="31" spans="1:16" ht="47.25">
      <c r="A31" s="6" t="s">
        <v>32</v>
      </c>
      <c r="B31" s="41" t="s">
        <v>87</v>
      </c>
      <c r="C31" s="76" t="s">
        <v>5</v>
      </c>
      <c r="D31" s="94">
        <v>0</v>
      </c>
      <c r="E31" s="94">
        <f>E32+E33+E34+E35+E36+E37</f>
        <v>0</v>
      </c>
      <c r="F31" s="95"/>
      <c r="G31" s="95"/>
      <c r="H31" s="95"/>
      <c r="I31" s="94">
        <f>I32+I33+I34+I35+I36+I37</f>
        <v>0</v>
      </c>
      <c r="J31" s="95"/>
      <c r="K31" s="94">
        <f>K32+K33+K34+K35+K36+K37</f>
        <v>0</v>
      </c>
      <c r="L31" s="95"/>
      <c r="M31" s="94">
        <f>M32+M33+M34+M35+M36+M37</f>
        <v>0</v>
      </c>
      <c r="N31" s="95"/>
      <c r="O31" s="94">
        <f>O32+O33+O34+O35+O36+O37</f>
        <v>0</v>
      </c>
      <c r="P31" s="95"/>
    </row>
    <row r="32" spans="1:16" ht="15.75">
      <c r="A32" s="6"/>
      <c r="B32" s="35" t="s">
        <v>9</v>
      </c>
      <c r="C32" s="76" t="s">
        <v>5</v>
      </c>
      <c r="D32" s="92"/>
      <c r="E32" s="92"/>
      <c r="F32" s="93"/>
      <c r="G32" s="93"/>
      <c r="H32" s="93"/>
      <c r="I32" s="93"/>
      <c r="J32" s="93"/>
      <c r="K32" s="92"/>
      <c r="L32" s="93"/>
      <c r="M32" s="92"/>
      <c r="N32" s="93"/>
      <c r="O32" s="92"/>
      <c r="P32" s="93"/>
    </row>
    <row r="33" spans="1:16" ht="15.75">
      <c r="A33" s="6"/>
      <c r="B33" s="35" t="s">
        <v>72</v>
      </c>
      <c r="C33" s="76" t="s">
        <v>5</v>
      </c>
      <c r="D33" s="92"/>
      <c r="E33" s="92"/>
      <c r="F33" s="93"/>
      <c r="G33" s="93"/>
      <c r="H33" s="93"/>
      <c r="I33" s="93"/>
      <c r="J33" s="93"/>
      <c r="K33" s="92"/>
      <c r="L33" s="93"/>
      <c r="M33" s="92"/>
      <c r="N33" s="93"/>
      <c r="O33" s="92"/>
      <c r="P33" s="93"/>
    </row>
    <row r="34" spans="1:16" ht="15.75">
      <c r="A34" s="6"/>
      <c r="B34" s="8" t="s">
        <v>73</v>
      </c>
      <c r="C34" s="76" t="s">
        <v>5</v>
      </c>
      <c r="D34" s="92"/>
      <c r="E34" s="92"/>
      <c r="F34" s="93"/>
      <c r="G34" s="93"/>
      <c r="H34" s="93"/>
      <c r="I34" s="93"/>
      <c r="J34" s="93"/>
      <c r="K34" s="92"/>
      <c r="L34" s="93"/>
      <c r="M34" s="92"/>
      <c r="N34" s="93"/>
      <c r="O34" s="92"/>
      <c r="P34" s="93"/>
    </row>
    <row r="35" spans="1:16" ht="15.75">
      <c r="A35" s="6"/>
      <c r="B35" s="8" t="s">
        <v>29</v>
      </c>
      <c r="C35" s="76" t="s">
        <v>5</v>
      </c>
      <c r="D35" s="92"/>
      <c r="E35" s="92"/>
      <c r="F35" s="93"/>
      <c r="G35" s="93"/>
      <c r="H35" s="93"/>
      <c r="I35" s="93"/>
      <c r="J35" s="93"/>
      <c r="K35" s="92"/>
      <c r="L35" s="93"/>
      <c r="M35" s="92"/>
      <c r="N35" s="93"/>
      <c r="O35" s="92"/>
      <c r="P35" s="93"/>
    </row>
    <row r="36" spans="1:16" ht="15.75">
      <c r="A36" s="6"/>
      <c r="B36" s="8" t="s">
        <v>29</v>
      </c>
      <c r="C36" s="76" t="s">
        <v>5</v>
      </c>
      <c r="D36" s="92"/>
      <c r="E36" s="92"/>
      <c r="F36" s="72"/>
      <c r="G36" s="72"/>
      <c r="H36" s="72"/>
      <c r="I36" s="72"/>
      <c r="J36" s="72"/>
      <c r="K36" s="92"/>
      <c r="L36" s="72"/>
      <c r="M36" s="92"/>
      <c r="N36" s="72"/>
      <c r="O36" s="92"/>
      <c r="P36" s="72"/>
    </row>
    <row r="37" spans="1:16" ht="15.75">
      <c r="A37" s="6"/>
      <c r="B37" s="8" t="s">
        <v>29</v>
      </c>
      <c r="C37" s="76" t="s">
        <v>5</v>
      </c>
      <c r="D37" s="92"/>
      <c r="E37" s="92"/>
      <c r="F37" s="93"/>
      <c r="G37" s="93"/>
      <c r="H37" s="93"/>
      <c r="I37" s="93"/>
      <c r="J37" s="93"/>
      <c r="K37" s="92"/>
      <c r="L37" s="93"/>
      <c r="M37" s="92"/>
      <c r="N37" s="93"/>
      <c r="O37" s="92"/>
      <c r="P37" s="93"/>
    </row>
    <row r="38" spans="1:16" ht="15.75">
      <c r="A38" s="6" t="s">
        <v>33</v>
      </c>
      <c r="B38" s="39" t="s">
        <v>74</v>
      </c>
      <c r="C38" s="76" t="s">
        <v>5</v>
      </c>
      <c r="D38" s="101">
        <v>0</v>
      </c>
      <c r="E38" s="101">
        <f>E39+E40+E41+E42</f>
        <v>0</v>
      </c>
      <c r="F38" s="102"/>
      <c r="G38" s="102"/>
      <c r="H38" s="102"/>
      <c r="I38" s="101">
        <f>I39+I40+I41+I42</f>
        <v>0</v>
      </c>
      <c r="J38" s="102"/>
      <c r="K38" s="101">
        <f>K39+K40+K41+K42</f>
        <v>0</v>
      </c>
      <c r="L38" s="102"/>
      <c r="M38" s="101">
        <f>M39+M40+M41+M42</f>
        <v>0</v>
      </c>
      <c r="N38" s="102"/>
      <c r="O38" s="101">
        <f>O39+O40+O41+O42</f>
        <v>0</v>
      </c>
      <c r="P38" s="102"/>
    </row>
    <row r="39" spans="1:16" ht="15.75">
      <c r="A39" s="6"/>
      <c r="B39" s="35" t="s">
        <v>19</v>
      </c>
      <c r="C39" s="76" t="s">
        <v>5</v>
      </c>
      <c r="D39" s="92"/>
      <c r="E39" s="92"/>
      <c r="F39" s="93"/>
      <c r="G39" s="93"/>
      <c r="H39" s="93"/>
      <c r="I39" s="93"/>
      <c r="J39" s="93"/>
      <c r="K39" s="92"/>
      <c r="L39" s="93"/>
      <c r="M39" s="92"/>
      <c r="N39" s="93"/>
      <c r="O39" s="92"/>
      <c r="P39" s="93"/>
    </row>
    <row r="40" spans="1:16" ht="15.75">
      <c r="A40" s="6"/>
      <c r="B40" s="35" t="s">
        <v>20</v>
      </c>
      <c r="C40" s="76" t="s">
        <v>5</v>
      </c>
      <c r="D40" s="92"/>
      <c r="E40" s="92"/>
      <c r="F40" s="93"/>
      <c r="G40" s="93"/>
      <c r="H40" s="93"/>
      <c r="I40" s="93"/>
      <c r="J40" s="93"/>
      <c r="K40" s="92"/>
      <c r="L40" s="93"/>
      <c r="M40" s="92"/>
      <c r="N40" s="93"/>
      <c r="O40" s="92"/>
      <c r="P40" s="93"/>
    </row>
    <row r="41" spans="1:16" ht="15.75">
      <c r="A41" s="6"/>
      <c r="B41" s="35" t="s">
        <v>21</v>
      </c>
      <c r="C41" s="76" t="s">
        <v>5</v>
      </c>
      <c r="D41" s="92"/>
      <c r="E41" s="92"/>
      <c r="F41" s="93"/>
      <c r="G41" s="93"/>
      <c r="H41" s="93"/>
      <c r="I41" s="93"/>
      <c r="J41" s="93"/>
      <c r="K41" s="92"/>
      <c r="L41" s="93"/>
      <c r="M41" s="92"/>
      <c r="N41" s="93"/>
      <c r="O41" s="92"/>
      <c r="P41" s="93"/>
    </row>
    <row r="42" spans="1:16" ht="15.75">
      <c r="A42" s="6"/>
      <c r="B42" s="35" t="s">
        <v>75</v>
      </c>
      <c r="C42" s="76" t="s">
        <v>5</v>
      </c>
      <c r="D42" s="92"/>
      <c r="E42" s="92"/>
      <c r="F42" s="93"/>
      <c r="G42" s="93"/>
      <c r="H42" s="93"/>
      <c r="I42" s="93"/>
      <c r="J42" s="93"/>
      <c r="K42" s="92"/>
      <c r="L42" s="93"/>
      <c r="M42" s="92"/>
      <c r="N42" s="93"/>
      <c r="O42" s="92"/>
      <c r="P42" s="93"/>
    </row>
    <row r="43" spans="1:16" ht="15.75">
      <c r="A43" s="6" t="s">
        <v>34</v>
      </c>
      <c r="B43" s="4" t="s">
        <v>76</v>
      </c>
      <c r="C43" s="76" t="s">
        <v>5</v>
      </c>
      <c r="D43" s="92"/>
      <c r="E43" s="92"/>
      <c r="F43" s="93"/>
      <c r="G43" s="93"/>
      <c r="H43" s="93"/>
      <c r="I43" s="93"/>
      <c r="J43" s="93"/>
      <c r="K43" s="92"/>
      <c r="L43" s="93"/>
      <c r="M43" s="92"/>
      <c r="N43" s="93"/>
      <c r="O43" s="92"/>
      <c r="P43" s="93"/>
    </row>
    <row r="44" spans="1:16" ht="15.75">
      <c r="A44" s="6" t="s">
        <v>35</v>
      </c>
      <c r="B44" s="39" t="s">
        <v>36</v>
      </c>
      <c r="C44" s="76" t="s">
        <v>5</v>
      </c>
      <c r="D44" s="103">
        <v>23.27</v>
      </c>
      <c r="E44" s="103">
        <f>ROUND((E26*0.2/0.8),2)</f>
        <v>24.92</v>
      </c>
      <c r="F44" s="95">
        <f>E44/D44*100</f>
        <v>107.09067468844007</v>
      </c>
      <c r="G44" s="103">
        <f>ROUND((G26*0.2/0.8),2)</f>
        <v>11.64</v>
      </c>
      <c r="H44" s="103">
        <f>ROUND((H26*0.2/0.8),2)-0.01</f>
        <v>13.28</v>
      </c>
      <c r="I44" s="103">
        <f>ROUND((I26*0.2/0.8),2)</f>
        <v>24.92</v>
      </c>
      <c r="J44" s="103">
        <f>ROUND((J26*0.2/0.8),2)</f>
        <v>26.27</v>
      </c>
      <c r="K44" s="103">
        <f>ROUND((K26*0.2/0.8),2)</f>
        <v>25.47</v>
      </c>
      <c r="L44" s="95">
        <f>K44/E44*100</f>
        <v>102.20706260032102</v>
      </c>
      <c r="M44" s="103">
        <f>ROUND((M26*0.2/0.8),2)</f>
        <v>26</v>
      </c>
      <c r="N44" s="95">
        <f>M44/K44*100</f>
        <v>102.08087946603848</v>
      </c>
      <c r="O44" s="103">
        <f>ROUND((O26*0.2/0.8),2)</f>
        <v>26.54</v>
      </c>
      <c r="P44" s="95">
        <f>O44/M44*100</f>
        <v>102.07692307692307</v>
      </c>
    </row>
    <row r="45" spans="1:16" ht="15.75">
      <c r="A45" s="6" t="s">
        <v>37</v>
      </c>
      <c r="B45" s="39" t="s">
        <v>77</v>
      </c>
      <c r="C45" s="76" t="s">
        <v>5</v>
      </c>
      <c r="D45" s="103">
        <v>0</v>
      </c>
      <c r="E45" s="103">
        <f>E46+E47</f>
        <v>0</v>
      </c>
      <c r="F45" s="95"/>
      <c r="G45" s="95"/>
      <c r="H45" s="95"/>
      <c r="I45" s="103">
        <f>I46+I47</f>
        <v>0</v>
      </c>
      <c r="J45" s="95"/>
      <c r="K45" s="103">
        <f>K46+K47</f>
        <v>0</v>
      </c>
      <c r="L45" s="95"/>
      <c r="M45" s="103">
        <f>M46+M47</f>
        <v>0</v>
      </c>
      <c r="N45" s="95"/>
      <c r="O45" s="103">
        <f>O46+O47</f>
        <v>0</v>
      </c>
      <c r="P45" s="95"/>
    </row>
    <row r="46" spans="1:16" ht="15.75">
      <c r="A46" s="6"/>
      <c r="B46" s="8" t="s">
        <v>29</v>
      </c>
      <c r="C46" s="76" t="s">
        <v>5</v>
      </c>
      <c r="D46" s="92"/>
      <c r="E46" s="92"/>
      <c r="F46" s="93"/>
      <c r="G46" s="93"/>
      <c r="H46" s="93"/>
      <c r="I46" s="93"/>
      <c r="J46" s="93"/>
      <c r="K46" s="92"/>
      <c r="L46" s="93"/>
      <c r="M46" s="92"/>
      <c r="N46" s="93"/>
      <c r="O46" s="92"/>
      <c r="P46" s="93"/>
    </row>
    <row r="47" spans="1:16" ht="15.75">
      <c r="A47" s="6"/>
      <c r="B47" s="8" t="s">
        <v>29</v>
      </c>
      <c r="C47" s="76" t="s">
        <v>5</v>
      </c>
      <c r="D47" s="92"/>
      <c r="E47" s="92"/>
      <c r="F47" s="93"/>
      <c r="G47" s="93"/>
      <c r="H47" s="93"/>
      <c r="I47" s="93"/>
      <c r="J47" s="93"/>
      <c r="K47" s="92"/>
      <c r="L47" s="93"/>
      <c r="M47" s="92"/>
      <c r="N47" s="93"/>
      <c r="O47" s="92"/>
      <c r="P47" s="93"/>
    </row>
    <row r="48" spans="1:16" ht="26.25" thickBot="1">
      <c r="A48" s="69" t="s">
        <v>39</v>
      </c>
      <c r="B48" s="70" t="s">
        <v>38</v>
      </c>
      <c r="C48" s="78" t="s">
        <v>5</v>
      </c>
      <c r="D48" s="152"/>
      <c r="E48" s="152"/>
      <c r="F48" s="153"/>
      <c r="G48" s="153"/>
      <c r="H48" s="153"/>
      <c r="I48" s="153"/>
      <c r="J48" s="153"/>
      <c r="K48" s="152"/>
      <c r="L48" s="153"/>
      <c r="M48" s="152"/>
      <c r="N48" s="153"/>
      <c r="O48" s="152"/>
      <c r="P48" s="153"/>
    </row>
    <row r="49" spans="1:19" ht="24.75" customHeight="1" thickBot="1">
      <c r="A49" s="9" t="s">
        <v>40</v>
      </c>
      <c r="B49" s="10" t="s">
        <v>41</v>
      </c>
      <c r="C49" s="52" t="s">
        <v>5</v>
      </c>
      <c r="D49" s="104">
        <v>2361.69</v>
      </c>
      <c r="E49" s="104">
        <f>E27+E8</f>
        <v>2471.3599999999997</v>
      </c>
      <c r="F49" s="105">
        <f>E49/D49*100</f>
        <v>104.6437085307555</v>
      </c>
      <c r="G49" s="104">
        <f>G27+G8</f>
        <v>1180.85</v>
      </c>
      <c r="H49" s="104">
        <f>H27+H8</f>
        <v>1290.51</v>
      </c>
      <c r="I49" s="104">
        <f>I27+I8</f>
        <v>2471.3599999999997</v>
      </c>
      <c r="J49" s="104">
        <f>J8+J27</f>
        <v>2545.58</v>
      </c>
      <c r="K49" s="104">
        <f>K27+K8+K48</f>
        <v>2524.7999999999997</v>
      </c>
      <c r="L49" s="105">
        <f>K49/E49*100</f>
        <v>102.16237213518062</v>
      </c>
      <c r="M49" s="104">
        <f>M27+M8+M48</f>
        <v>2576.95</v>
      </c>
      <c r="N49" s="105">
        <f>M49/K49*100</f>
        <v>102.06551013941699</v>
      </c>
      <c r="O49" s="106">
        <f>O27+O8+O48</f>
        <v>2630.19</v>
      </c>
      <c r="P49" s="105">
        <f>O49/M49*100</f>
        <v>102.0660082655853</v>
      </c>
      <c r="Q49" s="86">
        <f>ROUND(G60*G66*6/1000,2)</f>
        <v>1180.85</v>
      </c>
      <c r="R49" s="1">
        <f>G49-Q49</f>
        <v>0</v>
      </c>
      <c r="S49" s="1">
        <f>H49+G49-E49</f>
        <v>0</v>
      </c>
    </row>
    <row r="50" spans="1:17" ht="27" customHeight="1" thickBot="1">
      <c r="A50" s="36" t="s">
        <v>81</v>
      </c>
      <c r="B50" s="10" t="s">
        <v>78</v>
      </c>
      <c r="C50" s="52" t="s">
        <v>48</v>
      </c>
      <c r="D50" s="104"/>
      <c r="E50" s="104"/>
      <c r="F50" s="105"/>
      <c r="G50" s="105"/>
      <c r="H50" s="105"/>
      <c r="I50" s="105"/>
      <c r="J50" s="105"/>
      <c r="K50" s="104">
        <v>0</v>
      </c>
      <c r="L50" s="105"/>
      <c r="M50" s="104"/>
      <c r="N50" s="105"/>
      <c r="O50" s="104"/>
      <c r="P50" s="105"/>
      <c r="Q50" s="86">
        <f>E49</f>
        <v>2471.3599999999997</v>
      </c>
    </row>
    <row r="51" spans="1:17" ht="15.75" customHeight="1" thickBot="1">
      <c r="A51" s="9"/>
      <c r="B51" s="10" t="s">
        <v>79</v>
      </c>
      <c r="C51" s="52"/>
      <c r="D51" s="107">
        <v>0</v>
      </c>
      <c r="E51" s="107">
        <v>0</v>
      </c>
      <c r="F51" s="108"/>
      <c r="G51" s="108"/>
      <c r="H51" s="108"/>
      <c r="I51" s="107">
        <v>0</v>
      </c>
      <c r="J51" s="108"/>
      <c r="K51" s="107">
        <v>0</v>
      </c>
      <c r="L51" s="108"/>
      <c r="M51" s="107">
        <v>0</v>
      </c>
      <c r="N51" s="108"/>
      <c r="O51" s="107">
        <v>0</v>
      </c>
      <c r="P51" s="109"/>
      <c r="Q51" s="86">
        <f>K49</f>
        <v>2524.7999999999997</v>
      </c>
    </row>
    <row r="52" spans="1:17" ht="15.75" customHeight="1" thickBot="1">
      <c r="A52" s="62"/>
      <c r="B52" s="63" t="s">
        <v>80</v>
      </c>
      <c r="C52" s="64"/>
      <c r="D52" s="107">
        <v>1.0102</v>
      </c>
      <c r="E52" s="107">
        <v>1.0102</v>
      </c>
      <c r="F52" s="108"/>
      <c r="G52" s="108"/>
      <c r="H52" s="108"/>
      <c r="I52" s="107">
        <v>0.8975</v>
      </c>
      <c r="J52" s="107"/>
      <c r="K52" s="107">
        <v>1.0102</v>
      </c>
      <c r="L52" s="108"/>
      <c r="M52" s="107">
        <v>1.0102</v>
      </c>
      <c r="N52" s="108"/>
      <c r="O52" s="107">
        <v>1.0102</v>
      </c>
      <c r="P52" s="109"/>
      <c r="Q52" s="86">
        <f>M49</f>
        <v>2576.95</v>
      </c>
    </row>
    <row r="53" spans="1:17" ht="27" customHeight="1" thickBot="1">
      <c r="A53" s="9" t="s">
        <v>91</v>
      </c>
      <c r="B53" s="10" t="s">
        <v>82</v>
      </c>
      <c r="C53" s="52"/>
      <c r="D53" s="104">
        <v>2361.69</v>
      </c>
      <c r="E53" s="104">
        <f aca="true" t="shared" si="0" ref="E53:O53">E49</f>
        <v>2471.3599999999997</v>
      </c>
      <c r="F53" s="105">
        <f>E53/D53*100</f>
        <v>104.6437085307555</v>
      </c>
      <c r="G53" s="104">
        <f t="shared" si="0"/>
        <v>1180.85</v>
      </c>
      <c r="H53" s="104">
        <f t="shared" si="0"/>
        <v>1290.51</v>
      </c>
      <c r="I53" s="104">
        <f t="shared" si="0"/>
        <v>2471.3599999999997</v>
      </c>
      <c r="J53" s="104">
        <f>J49</f>
        <v>2545.58</v>
      </c>
      <c r="K53" s="104">
        <f t="shared" si="0"/>
        <v>2524.7999999999997</v>
      </c>
      <c r="L53" s="105">
        <f>K53/E53*100</f>
        <v>102.16237213518062</v>
      </c>
      <c r="M53" s="104">
        <f t="shared" si="0"/>
        <v>2576.95</v>
      </c>
      <c r="N53" s="105">
        <f>M53/K53*100</f>
        <v>102.06551013941699</v>
      </c>
      <c r="O53" s="106">
        <f t="shared" si="0"/>
        <v>2630.19</v>
      </c>
      <c r="P53" s="105">
        <f>O53/M53*100</f>
        <v>102.0660082655853</v>
      </c>
      <c r="Q53" s="86">
        <f>O49</f>
        <v>2630.19</v>
      </c>
    </row>
    <row r="54" spans="1:16" s="13" customFormat="1" ht="24.75" customHeight="1">
      <c r="A54" s="11"/>
      <c r="B54" s="12" t="s">
        <v>42</v>
      </c>
      <c r="C54" s="53" t="s">
        <v>43</v>
      </c>
      <c r="D54" s="110">
        <v>780.6</v>
      </c>
      <c r="E54" s="110">
        <f>E55+E56+E57+E58</f>
        <v>780.6</v>
      </c>
      <c r="F54" s="111">
        <f>E54/D54*100</f>
        <v>100</v>
      </c>
      <c r="G54" s="110">
        <v>780.6</v>
      </c>
      <c r="H54" s="110">
        <v>780.6</v>
      </c>
      <c r="I54" s="110">
        <f>I55+I56+I57+I58</f>
        <v>780.6</v>
      </c>
      <c r="J54" s="110">
        <f>J56+J57</f>
        <v>780.6</v>
      </c>
      <c r="K54" s="110">
        <f>K55+K56+K57+K58</f>
        <v>780.6</v>
      </c>
      <c r="L54" s="111">
        <f>K54/E54*100</f>
        <v>100</v>
      </c>
      <c r="M54" s="110">
        <f>M55+M56+M57+M58</f>
        <v>780.6</v>
      </c>
      <c r="N54" s="111">
        <f>M54/K54*100</f>
        <v>100</v>
      </c>
      <c r="O54" s="110">
        <f>O55+O56+O57+O58</f>
        <v>780.6</v>
      </c>
      <c r="P54" s="111">
        <f>O54/M54*100</f>
        <v>100</v>
      </c>
    </row>
    <row r="55" spans="1:16" s="13" customFormat="1" ht="15.75">
      <c r="A55" s="14"/>
      <c r="B55" s="8" t="s">
        <v>44</v>
      </c>
      <c r="C55" s="76" t="s">
        <v>83</v>
      </c>
      <c r="D55" s="112"/>
      <c r="E55" s="113">
        <f aca="true" t="shared" si="1" ref="E55:E60">D55</f>
        <v>0</v>
      </c>
      <c r="F55" s="114"/>
      <c r="G55" s="112"/>
      <c r="H55" s="112"/>
      <c r="I55" s="139"/>
      <c r="J55" s="139"/>
      <c r="K55" s="115">
        <f aca="true" t="shared" si="2" ref="K55:K60">E55</f>
        <v>0</v>
      </c>
      <c r="L55" s="114"/>
      <c r="M55" s="115">
        <f aca="true" t="shared" si="3" ref="M55:M60">K55</f>
        <v>0</v>
      </c>
      <c r="N55" s="114"/>
      <c r="O55" s="115">
        <f aca="true" t="shared" si="4" ref="O55:O61">M55</f>
        <v>0</v>
      </c>
      <c r="P55" s="114"/>
    </row>
    <row r="56" spans="1:16" s="13" customFormat="1" ht="15.75">
      <c r="A56" s="14"/>
      <c r="B56" s="8"/>
      <c r="C56" s="76" t="s">
        <v>89</v>
      </c>
      <c r="D56" s="112">
        <v>251.23</v>
      </c>
      <c r="E56" s="113">
        <f t="shared" si="1"/>
        <v>251.23</v>
      </c>
      <c r="F56" s="116"/>
      <c r="G56" s="112">
        <v>251.23</v>
      </c>
      <c r="H56" s="112">
        <v>251.23</v>
      </c>
      <c r="I56" s="112">
        <v>251.23</v>
      </c>
      <c r="J56" s="112">
        <v>251.23</v>
      </c>
      <c r="K56" s="113">
        <f t="shared" si="2"/>
        <v>251.23</v>
      </c>
      <c r="L56" s="154"/>
      <c r="M56" s="113">
        <f t="shared" si="3"/>
        <v>251.23</v>
      </c>
      <c r="N56" s="154"/>
      <c r="O56" s="113">
        <f t="shared" si="4"/>
        <v>251.23</v>
      </c>
      <c r="P56" s="116"/>
    </row>
    <row r="57" spans="1:16" s="13" customFormat="1" ht="15.75">
      <c r="A57" s="15"/>
      <c r="B57" s="8" t="s">
        <v>29</v>
      </c>
      <c r="C57" s="76" t="s">
        <v>61</v>
      </c>
      <c r="D57" s="112">
        <v>529.37</v>
      </c>
      <c r="E57" s="113">
        <f t="shared" si="1"/>
        <v>529.37</v>
      </c>
      <c r="F57" s="117"/>
      <c r="G57" s="112">
        <v>529.37</v>
      </c>
      <c r="H57" s="112">
        <v>529.37</v>
      </c>
      <c r="I57" s="112">
        <v>529.37</v>
      </c>
      <c r="J57" s="112">
        <v>529.37</v>
      </c>
      <c r="K57" s="113">
        <f t="shared" si="2"/>
        <v>529.37</v>
      </c>
      <c r="L57" s="155"/>
      <c r="M57" s="113">
        <f t="shared" si="3"/>
        <v>529.37</v>
      </c>
      <c r="N57" s="155"/>
      <c r="O57" s="113">
        <f t="shared" si="4"/>
        <v>529.37</v>
      </c>
      <c r="P57" s="117"/>
    </row>
    <row r="58" spans="1:16" s="13" customFormat="1" ht="15.75">
      <c r="A58" s="15"/>
      <c r="B58" s="8"/>
      <c r="C58" s="76" t="s">
        <v>62</v>
      </c>
      <c r="D58" s="112"/>
      <c r="E58" s="113">
        <f t="shared" si="1"/>
        <v>0</v>
      </c>
      <c r="F58" s="117"/>
      <c r="G58" s="112"/>
      <c r="H58" s="112"/>
      <c r="I58" s="112"/>
      <c r="J58" s="112"/>
      <c r="K58" s="113">
        <f t="shared" si="2"/>
        <v>0</v>
      </c>
      <c r="L58" s="155"/>
      <c r="M58" s="113">
        <f t="shared" si="3"/>
        <v>0</v>
      </c>
      <c r="N58" s="155"/>
      <c r="O58" s="113">
        <f t="shared" si="4"/>
        <v>0</v>
      </c>
      <c r="P58" s="117"/>
    </row>
    <row r="59" spans="1:16" s="13" customFormat="1" ht="15.75">
      <c r="A59" s="14"/>
      <c r="B59" s="16" t="s">
        <v>46</v>
      </c>
      <c r="C59" s="79" t="s">
        <v>45</v>
      </c>
      <c r="D59" s="118">
        <v>3.69</v>
      </c>
      <c r="E59" s="113">
        <v>3.7692</v>
      </c>
      <c r="F59" s="119"/>
      <c r="G59" s="118">
        <f>E59</f>
        <v>3.7692</v>
      </c>
      <c r="H59" s="118">
        <f>E59</f>
        <v>3.7692</v>
      </c>
      <c r="I59" s="112">
        <v>3.8392</v>
      </c>
      <c r="J59" s="112">
        <v>3.912</v>
      </c>
      <c r="K59" s="156">
        <v>3.912</v>
      </c>
      <c r="L59" s="157"/>
      <c r="M59" s="156">
        <f t="shared" si="3"/>
        <v>3.912</v>
      </c>
      <c r="N59" s="157"/>
      <c r="O59" s="156">
        <f t="shared" si="4"/>
        <v>3.912</v>
      </c>
      <c r="P59" s="120"/>
    </row>
    <row r="60" spans="1:16" s="13" customFormat="1" ht="15.75">
      <c r="A60" s="17"/>
      <c r="B60" s="18" t="s">
        <v>49</v>
      </c>
      <c r="C60" s="80" t="s">
        <v>50</v>
      </c>
      <c r="D60" s="125">
        <v>15.77</v>
      </c>
      <c r="E60" s="125">
        <f t="shared" si="1"/>
        <v>15.77</v>
      </c>
      <c r="F60" s="126"/>
      <c r="G60" s="125">
        <v>15.77</v>
      </c>
      <c r="H60" s="125">
        <v>15.77</v>
      </c>
      <c r="I60" s="125">
        <v>15.77</v>
      </c>
      <c r="J60" s="125">
        <v>15.77</v>
      </c>
      <c r="K60" s="118">
        <f t="shared" si="2"/>
        <v>15.77</v>
      </c>
      <c r="L60" s="158"/>
      <c r="M60" s="118">
        <f t="shared" si="3"/>
        <v>15.77</v>
      </c>
      <c r="N60" s="158"/>
      <c r="O60" s="118">
        <f t="shared" si="4"/>
        <v>15.77</v>
      </c>
      <c r="P60" s="121"/>
    </row>
    <row r="61" spans="1:16" s="13" customFormat="1" ht="15.75">
      <c r="A61" s="17"/>
      <c r="B61" s="19" t="s">
        <v>51</v>
      </c>
      <c r="C61" s="80" t="s">
        <v>52</v>
      </c>
      <c r="D61" s="112">
        <v>32972.2</v>
      </c>
      <c r="E61" s="112">
        <f>G61+H61</f>
        <v>33710.28</v>
      </c>
      <c r="F61" s="129"/>
      <c r="G61" s="151">
        <f>G62+G63</f>
        <v>17350.469999999998</v>
      </c>
      <c r="H61" s="151">
        <f>H62+H63</f>
        <v>16359.81</v>
      </c>
      <c r="I61" s="144">
        <v>34370</v>
      </c>
      <c r="J61" s="144">
        <v>34960</v>
      </c>
      <c r="K61" s="112">
        <v>34818.65</v>
      </c>
      <c r="L61" s="129"/>
      <c r="M61" s="112">
        <f>K61</f>
        <v>34818.65</v>
      </c>
      <c r="N61" s="129"/>
      <c r="O61" s="112">
        <f t="shared" si="4"/>
        <v>34818.65</v>
      </c>
      <c r="P61" s="122"/>
    </row>
    <row r="62" spans="1:16" s="13" customFormat="1" ht="15.75">
      <c r="A62" s="17"/>
      <c r="B62" s="19" t="s">
        <v>53</v>
      </c>
      <c r="C62" s="80" t="s">
        <v>52</v>
      </c>
      <c r="D62" s="112">
        <v>32266.594</v>
      </c>
      <c r="E62" s="112">
        <f>G62+H62</f>
        <v>32988.88</v>
      </c>
      <c r="F62" s="133">
        <f>E62/D62*100</f>
        <v>102.23849471065955</v>
      </c>
      <c r="G62" s="151">
        <f>ROUND((G63*(100-D64)/D64),2)</f>
        <v>16979.17</v>
      </c>
      <c r="H62" s="151">
        <f>ROUND((H63*(100-D64)/D64),2)</f>
        <v>16009.71</v>
      </c>
      <c r="I62" s="144">
        <v>33631.8</v>
      </c>
      <c r="J62" s="144">
        <v>34210</v>
      </c>
      <c r="K62" s="112">
        <f>K61-K63</f>
        <v>34146.65</v>
      </c>
      <c r="L62" s="129"/>
      <c r="M62" s="112">
        <f>M61-M63</f>
        <v>34212.810000000005</v>
      </c>
      <c r="N62" s="129"/>
      <c r="O62" s="112">
        <f>O61-O63</f>
        <v>34272</v>
      </c>
      <c r="P62" s="122"/>
    </row>
    <row r="63" spans="1:16" s="13" customFormat="1" ht="15.75">
      <c r="A63" s="17"/>
      <c r="B63" s="19" t="s">
        <v>47</v>
      </c>
      <c r="C63" s="80" t="s">
        <v>52</v>
      </c>
      <c r="D63" s="65">
        <v>705.6059999999961</v>
      </c>
      <c r="E63" s="65">
        <f>G63+H63</f>
        <v>721.4000000000001</v>
      </c>
      <c r="F63" s="134"/>
      <c r="G63" s="130">
        <v>371.3</v>
      </c>
      <c r="H63" s="130">
        <v>350.1</v>
      </c>
      <c r="I63" s="65">
        <v>735.46</v>
      </c>
      <c r="J63" s="65">
        <f>J61-J62</f>
        <v>750</v>
      </c>
      <c r="K63" s="65">
        <v>672</v>
      </c>
      <c r="L63" s="159"/>
      <c r="M63" s="65">
        <f>ROUND((M61*M64/100),2)</f>
        <v>605.84</v>
      </c>
      <c r="N63" s="159"/>
      <c r="O63" s="65">
        <f>ROUND((O61*O64/100),2)</f>
        <v>546.65</v>
      </c>
      <c r="P63" s="74"/>
    </row>
    <row r="64" spans="1:16" s="13" customFormat="1" ht="15.75">
      <c r="A64" s="17"/>
      <c r="B64" s="19" t="s">
        <v>47</v>
      </c>
      <c r="C64" s="80" t="s">
        <v>48</v>
      </c>
      <c r="D64" s="66">
        <v>2.14</v>
      </c>
      <c r="E64" s="66">
        <f>ROUND((E63/E61*100),2)</f>
        <v>2.14</v>
      </c>
      <c r="F64" s="135"/>
      <c r="G64" s="66">
        <f>ROUND((G63/G61*100),2)</f>
        <v>2.14</v>
      </c>
      <c r="H64" s="66">
        <f>ROUND((H63/H61*100),2)</f>
        <v>2.14</v>
      </c>
      <c r="I64" s="66">
        <v>2.14</v>
      </c>
      <c r="J64" s="66">
        <f>ROUND((J63/J61*100),2)</f>
        <v>2.15</v>
      </c>
      <c r="K64" s="66">
        <f>ROUND((K63/K61*100),2)</f>
        <v>1.93</v>
      </c>
      <c r="L64" s="160"/>
      <c r="M64" s="66">
        <f>ROUND((K64*0.9),2)</f>
        <v>1.74</v>
      </c>
      <c r="N64" s="160"/>
      <c r="O64" s="66">
        <f>ROUND((M64*0.9),2)</f>
        <v>1.57</v>
      </c>
      <c r="P64" s="73"/>
    </row>
    <row r="65" spans="1:18" s="13" customFormat="1" ht="21" customHeight="1">
      <c r="A65" s="17"/>
      <c r="B65" s="18" t="s">
        <v>54</v>
      </c>
      <c r="C65" s="81" t="s">
        <v>5</v>
      </c>
      <c r="D65" s="67">
        <v>1141.73</v>
      </c>
      <c r="E65" s="67">
        <f>ROUND((E72*E63/1000*E73),2)</f>
        <v>1105.66</v>
      </c>
      <c r="F65" s="136">
        <f>E65/D65*100</f>
        <v>96.84075919875978</v>
      </c>
      <c r="G65" s="131">
        <f>ROUND((G67*G62/1000),2)</f>
        <v>600.72</v>
      </c>
      <c r="H65" s="132">
        <f>E65-G65</f>
        <v>504.94000000000005</v>
      </c>
      <c r="I65" s="67">
        <f>ROUND((I72*I63/1000*I73),2)</f>
        <v>1252.46</v>
      </c>
      <c r="J65" s="67">
        <v>1375.94</v>
      </c>
      <c r="K65" s="67">
        <f>ROUND(K63/1000*K72*K73,2)</f>
        <v>1226.78</v>
      </c>
      <c r="L65" s="73">
        <f>K65/E65*100</f>
        <v>110.95454298789862</v>
      </c>
      <c r="M65" s="67">
        <f>ROUND(M63/1000*M72,2)</f>
        <v>1175.68</v>
      </c>
      <c r="N65" s="73">
        <f>M65/K65*100</f>
        <v>95.83462397495884</v>
      </c>
      <c r="O65" s="67">
        <f>ROUND(O63/1000*O72,2)</f>
        <v>1131.89</v>
      </c>
      <c r="P65" s="73">
        <f>O65/M65*100</f>
        <v>96.27534703320632</v>
      </c>
      <c r="R65" s="13">
        <f>E65-G65-H65</f>
        <v>0</v>
      </c>
    </row>
    <row r="66" spans="1:18" s="13" customFormat="1" ht="21.75" customHeight="1">
      <c r="A66" s="17"/>
      <c r="B66" s="18" t="s">
        <v>55</v>
      </c>
      <c r="C66" s="82" t="s">
        <v>63</v>
      </c>
      <c r="D66" s="67">
        <v>12479.87</v>
      </c>
      <c r="E66" s="67">
        <f>ROUND(E49/E60/12*1000,2)</f>
        <v>13059.4</v>
      </c>
      <c r="F66" s="75">
        <f>E66/D66*100</f>
        <v>104.6437182438599</v>
      </c>
      <c r="G66" s="67">
        <v>12479.87</v>
      </c>
      <c r="H66" s="67">
        <f>ROUND(H49/H60/6*1000,2)</f>
        <v>13638.87</v>
      </c>
      <c r="I66" s="67">
        <f>ROUND(I49/I60/12*1000,2)</f>
        <v>13059.4</v>
      </c>
      <c r="J66" s="67">
        <f>ROUND(J49/J60/12*1000,2)</f>
        <v>13451.6</v>
      </c>
      <c r="K66" s="67">
        <f>ROUND(K49/K59/12*1000,2)</f>
        <v>53783.23</v>
      </c>
      <c r="L66" s="75">
        <f>K66/E66*100</f>
        <v>411.8353829425549</v>
      </c>
      <c r="M66" s="67">
        <f>ROUND(M49/M59/12*1000,2)</f>
        <v>54894.13</v>
      </c>
      <c r="N66" s="75">
        <f>M66/K66*100</f>
        <v>102.06551372983735</v>
      </c>
      <c r="O66" s="67">
        <f>ROUND(O49/O59/12*1000,2)</f>
        <v>56028.25</v>
      </c>
      <c r="P66" s="75">
        <f>O66/M66*100</f>
        <v>102.06601325132578</v>
      </c>
      <c r="Q66" s="13">
        <f>ROUND((G53/G60/6*1000),2)</f>
        <v>12479.92</v>
      </c>
      <c r="R66" s="13">
        <f>G66-Q66</f>
        <v>-0.049999999999272404</v>
      </c>
    </row>
    <row r="67" spans="1:18" s="13" customFormat="1" ht="22.5" customHeight="1">
      <c r="A67" s="17"/>
      <c r="B67" s="18" t="s">
        <v>56</v>
      </c>
      <c r="C67" s="82" t="s">
        <v>57</v>
      </c>
      <c r="D67" s="67">
        <v>35.38</v>
      </c>
      <c r="E67" s="67">
        <f>ROUND(E65/E62*1000,2)</f>
        <v>33.52</v>
      </c>
      <c r="F67" s="75">
        <f>E67/D67*100</f>
        <v>94.74279253815715</v>
      </c>
      <c r="G67" s="67">
        <v>35.38</v>
      </c>
      <c r="H67" s="67">
        <f>ROUND(H65/H62*1000,2)</f>
        <v>31.54</v>
      </c>
      <c r="I67" s="67">
        <f>ROUND(I65/I62*1000,2)</f>
        <v>37.24</v>
      </c>
      <c r="J67" s="67">
        <v>41.71</v>
      </c>
      <c r="K67" s="67">
        <f>ROUND(K65/K62*1000,2)</f>
        <v>35.93</v>
      </c>
      <c r="L67" s="75">
        <f>K67/E67*100</f>
        <v>107.18973747016705</v>
      </c>
      <c r="M67" s="67">
        <f>ROUND(M65/M62*1000,2)</f>
        <v>34.36</v>
      </c>
      <c r="N67" s="75">
        <f>M67/K67*100</f>
        <v>95.63039242972447</v>
      </c>
      <c r="O67" s="67">
        <f>ROUND(O65/O62*1000,2)</f>
        <v>33.03</v>
      </c>
      <c r="P67" s="75">
        <f>O67/M67*100</f>
        <v>96.1292200232829</v>
      </c>
      <c r="Q67" s="13">
        <f>ROUND(G65/G62*1000,2)</f>
        <v>35.38</v>
      </c>
      <c r="R67" s="13">
        <f>G67-Q67</f>
        <v>0</v>
      </c>
    </row>
    <row r="68" spans="1:18" s="13" customFormat="1" ht="23.25" customHeight="1">
      <c r="A68" s="27"/>
      <c r="B68" s="28" t="s">
        <v>65</v>
      </c>
      <c r="C68" s="82" t="s">
        <v>57</v>
      </c>
      <c r="D68" s="68">
        <v>108.58</v>
      </c>
      <c r="E68" s="68">
        <f>ROUND((E49+E65)/E62*1000,2)</f>
        <v>108.43</v>
      </c>
      <c r="F68" s="75">
        <f>E68/D68*100</f>
        <v>99.86185301160435</v>
      </c>
      <c r="G68" s="127">
        <v>108.58</v>
      </c>
      <c r="H68" s="127">
        <f>ROUND(((E68*E62-G68*G62)/H62),2)</f>
        <v>108.27</v>
      </c>
      <c r="I68" s="68">
        <f>ROUND((I49+I65)/I62*1000,2)</f>
        <v>110.72</v>
      </c>
      <c r="J68" s="68">
        <v>118.87</v>
      </c>
      <c r="K68" s="68">
        <f>ROUND((K49+K65)/K62*1000,2)</f>
        <v>109.87</v>
      </c>
      <c r="L68" s="75">
        <f>K68/E68*100</f>
        <v>101.32804574379783</v>
      </c>
      <c r="M68" s="68">
        <f>ROUND((M49+M65)/M62*1000,2)</f>
        <v>109.68</v>
      </c>
      <c r="N68" s="75">
        <f>M68/K68*100</f>
        <v>99.8270683535087</v>
      </c>
      <c r="O68" s="68">
        <f>ROUND((O49+O65)/O62*1000,2)</f>
        <v>109.77</v>
      </c>
      <c r="P68" s="75">
        <f>O68/M68*100</f>
        <v>100.08205689277898</v>
      </c>
      <c r="Q68" s="13">
        <f>ROUND(((G53+G65)/G62*1000),2)</f>
        <v>104.93</v>
      </c>
      <c r="R68" s="13">
        <f>G68-Q68</f>
        <v>3.6499999999999915</v>
      </c>
    </row>
    <row r="69" spans="1:15" s="13" customFormat="1" ht="3" customHeight="1">
      <c r="A69" s="20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</row>
    <row r="70" spans="1:15" s="13" customFormat="1" ht="21.75" customHeight="1" hidden="1">
      <c r="A70" s="20"/>
      <c r="B70" s="26" t="s">
        <v>64</v>
      </c>
      <c r="C70" s="54"/>
      <c r="D70" s="43"/>
      <c r="E70" s="38">
        <f>E53/D53*100</f>
        <v>104.6437085307555</v>
      </c>
      <c r="F70" s="38"/>
      <c r="G70" s="38"/>
      <c r="H70" s="38"/>
      <c r="I70" s="38"/>
      <c r="J70" s="38"/>
      <c r="K70" s="38">
        <f>K53/E53*100</f>
        <v>102.16237213518062</v>
      </c>
      <c r="L70" s="38"/>
      <c r="M70" s="38">
        <f>M53/K53*100</f>
        <v>102.06551013941699</v>
      </c>
      <c r="N70" s="38"/>
      <c r="O70" s="38">
        <f>O53/M53*100</f>
        <v>102.0660082655853</v>
      </c>
    </row>
    <row r="71" spans="1:15" s="13" customFormat="1" ht="28.5" customHeight="1">
      <c r="A71" s="20"/>
      <c r="B71" s="191" t="s">
        <v>58</v>
      </c>
      <c r="C71" s="55"/>
      <c r="D71" s="3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6" s="13" customFormat="1" ht="36.75" customHeight="1">
      <c r="A72" s="20"/>
      <c r="B72" s="21" t="s">
        <v>59</v>
      </c>
      <c r="C72" s="56" t="s">
        <v>60</v>
      </c>
      <c r="D72" s="59">
        <v>1618.09</v>
      </c>
      <c r="E72" s="59">
        <v>1702.96</v>
      </c>
      <c r="F72" s="37">
        <v>112</v>
      </c>
      <c r="G72" s="128">
        <f>ROUND((G65/G63*1000),2)</f>
        <v>1617.88</v>
      </c>
      <c r="H72" s="128">
        <f>ROUND((H65/H63*1000),2)</f>
        <v>1442.27</v>
      </c>
      <c r="I72" s="59">
        <f>E72</f>
        <v>1702.96</v>
      </c>
      <c r="J72" s="145"/>
      <c r="K72" s="59">
        <f>ROUND((L72/100*E72),2)</f>
        <v>1825.57</v>
      </c>
      <c r="L72" s="149">
        <v>107.2</v>
      </c>
      <c r="M72" s="59">
        <f>ROUND((N72/100*K72),2)</f>
        <v>1940.58</v>
      </c>
      <c r="N72" s="149">
        <v>106.3</v>
      </c>
      <c r="O72" s="59">
        <f>ROUND((P72/100*M72),2)</f>
        <v>2070.6</v>
      </c>
      <c r="P72" s="149">
        <v>106.7</v>
      </c>
    </row>
    <row r="73" spans="1:15" s="13" customFormat="1" ht="15.75" hidden="1">
      <c r="A73" s="20"/>
      <c r="B73" s="21"/>
      <c r="C73" s="55"/>
      <c r="D73" s="20">
        <v>1435</v>
      </c>
      <c r="E73" s="20">
        <v>0.9</v>
      </c>
      <c r="F73" s="20"/>
      <c r="G73" s="20"/>
      <c r="H73" s="20"/>
      <c r="I73" s="20">
        <v>1</v>
      </c>
      <c r="J73" s="20"/>
      <c r="K73" s="150">
        <v>1</v>
      </c>
      <c r="L73" s="20"/>
      <c r="M73" s="20">
        <v>1</v>
      </c>
      <c r="N73" s="20"/>
      <c r="O73" s="20">
        <v>1</v>
      </c>
    </row>
    <row r="74" spans="1:15" s="13" customFormat="1" ht="15.75">
      <c r="A74" s="20"/>
      <c r="B74" s="21"/>
      <c r="C74" s="55"/>
      <c r="D74" s="20"/>
      <c r="E74" s="20"/>
      <c r="F74" s="20"/>
      <c r="G74" s="20"/>
      <c r="H74" s="20"/>
      <c r="I74" s="20"/>
      <c r="J74" s="20"/>
      <c r="K74" s="150"/>
      <c r="L74" s="20"/>
      <c r="M74" s="20"/>
      <c r="N74" s="20"/>
      <c r="O74" s="20"/>
    </row>
    <row r="75" spans="1:15" s="13" customFormat="1" ht="15">
      <c r="A75" s="20"/>
      <c r="B75" s="189" t="s">
        <v>112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20"/>
    </row>
    <row r="76" spans="1:15" s="13" customFormat="1" ht="14.25" customHeight="1">
      <c r="A76" s="20"/>
      <c r="B76" s="21"/>
      <c r="C76" s="55"/>
      <c r="D76" s="20"/>
      <c r="E76" s="20"/>
      <c r="F76" s="20"/>
      <c r="G76" s="20"/>
      <c r="H76" s="20"/>
      <c r="I76" s="20"/>
      <c r="J76" s="20"/>
      <c r="K76" s="150"/>
      <c r="L76" s="20"/>
      <c r="M76" s="20"/>
      <c r="N76" s="20"/>
      <c r="O76" s="20"/>
    </row>
    <row r="77" spans="1:15" s="13" customFormat="1" ht="12.75" hidden="1">
      <c r="A77" s="20"/>
      <c r="B77" s="21" t="s">
        <v>94</v>
      </c>
      <c r="C77" s="55"/>
      <c r="D77" s="3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3" customFormat="1" ht="12.75" hidden="1">
      <c r="A78" s="20"/>
      <c r="B78" s="21"/>
      <c r="C78" s="55"/>
      <c r="D78" s="3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3" customFormat="1" ht="12.75" hidden="1">
      <c r="A79" s="20"/>
      <c r="B79" s="21"/>
      <c r="C79" s="55"/>
      <c r="D79" s="20">
        <v>2010</v>
      </c>
      <c r="E79" s="20">
        <v>2011</v>
      </c>
      <c r="F79" s="185">
        <v>2012</v>
      </c>
      <c r="G79" s="185"/>
      <c r="H79" s="20"/>
      <c r="I79" s="20"/>
      <c r="J79" s="20"/>
      <c r="K79" s="20"/>
      <c r="L79" s="20"/>
      <c r="M79" s="20"/>
      <c r="N79" s="20"/>
      <c r="O79" s="20"/>
    </row>
    <row r="80" spans="1:15" s="13" customFormat="1" ht="12.75" hidden="1">
      <c r="A80" s="20"/>
      <c r="B80" s="21"/>
      <c r="C80" s="20" t="s">
        <v>95</v>
      </c>
      <c r="D80" s="84">
        <v>10405366</v>
      </c>
      <c r="E80" s="20">
        <v>10609809</v>
      </c>
      <c r="F80" s="184">
        <v>9888230</v>
      </c>
      <c r="G80" s="184"/>
      <c r="H80" s="20"/>
      <c r="I80" s="20"/>
      <c r="J80" s="20"/>
      <c r="K80" s="20"/>
      <c r="L80" s="20"/>
      <c r="M80" s="20"/>
      <c r="N80" s="20"/>
      <c r="O80" s="20"/>
    </row>
    <row r="81" spans="1:15" s="13" customFormat="1" ht="12.75" hidden="1">
      <c r="A81" s="20"/>
      <c r="B81" s="21"/>
      <c r="C81" s="20" t="s">
        <v>96</v>
      </c>
      <c r="D81" s="84">
        <v>9251730</v>
      </c>
      <c r="E81" s="20">
        <v>10108168</v>
      </c>
      <c r="F81" s="184">
        <v>8895005</v>
      </c>
      <c r="G81" s="184"/>
      <c r="H81" s="20"/>
      <c r="I81" s="20"/>
      <c r="J81" s="20"/>
      <c r="K81" s="20"/>
      <c r="L81" s="20"/>
      <c r="M81" s="20"/>
      <c r="N81" s="20"/>
      <c r="O81" s="20"/>
    </row>
    <row r="82" spans="1:15" s="13" customFormat="1" ht="12.75" hidden="1">
      <c r="A82" s="20"/>
      <c r="B82" s="21"/>
      <c r="C82" s="20" t="s">
        <v>97</v>
      </c>
      <c r="D82" s="84">
        <f>D80-D81</f>
        <v>1153636</v>
      </c>
      <c r="E82" s="84">
        <f>E80-E81</f>
        <v>501641</v>
      </c>
      <c r="F82" s="184">
        <f>F80-F81</f>
        <v>993225</v>
      </c>
      <c r="G82" s="184"/>
      <c r="H82" s="20"/>
      <c r="I82" s="20"/>
      <c r="J82" s="20"/>
      <c r="K82" s="20"/>
      <c r="L82" s="20"/>
      <c r="M82" s="20"/>
      <c r="N82" s="20"/>
      <c r="O82" s="20"/>
    </row>
    <row r="83" spans="1:15" s="13" customFormat="1" ht="12.75" hidden="1">
      <c r="A83" s="20"/>
      <c r="B83" s="21"/>
      <c r="C83" s="55"/>
      <c r="D83" s="3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13" customFormat="1" ht="12.75">
      <c r="A84" s="20"/>
      <c r="B84" s="21"/>
      <c r="C84" s="55"/>
      <c r="D84" s="3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s="13" customFormat="1" ht="12.75">
      <c r="A85" s="20"/>
      <c r="B85" s="21"/>
      <c r="C85" s="55"/>
      <c r="D85" s="3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s="13" customFormat="1" ht="12.75">
      <c r="A86" s="20"/>
      <c r="B86" s="21"/>
      <c r="C86" s="55"/>
      <c r="D86" s="3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s="13" customFormat="1" ht="12.75">
      <c r="A87" s="20"/>
      <c r="B87" s="21"/>
      <c r="C87" s="55"/>
      <c r="D87" s="3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s="13" customFormat="1" ht="12.75">
      <c r="A88" s="20"/>
      <c r="B88" s="21"/>
      <c r="C88" s="55"/>
      <c r="D88" s="3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s="13" customFormat="1" ht="12.75">
      <c r="A89" s="20"/>
      <c r="B89" s="21"/>
      <c r="C89" s="55"/>
      <c r="D89" s="3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s="13" customFormat="1" ht="12.75">
      <c r="A90" s="20"/>
      <c r="B90" s="21"/>
      <c r="C90" s="55"/>
      <c r="D90" s="3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s="13" customFormat="1" ht="12.75">
      <c r="A91" s="20"/>
      <c r="B91" s="21"/>
      <c r="C91" s="55"/>
      <c r="D91" s="3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s="13" customFormat="1" ht="12.75">
      <c r="A92" s="20"/>
      <c r="B92" s="21"/>
      <c r="C92" s="55"/>
      <c r="D92" s="3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s="13" customFormat="1" ht="12.75">
      <c r="A93" s="20"/>
      <c r="B93" s="21"/>
      <c r="C93" s="55"/>
      <c r="D93" s="3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s="13" customFormat="1" ht="12.75">
      <c r="A94" s="20"/>
      <c r="B94" s="21"/>
      <c r="C94" s="55"/>
      <c r="D94" s="3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s="13" customFormat="1" ht="12.75">
      <c r="A95" s="20"/>
      <c r="B95" s="21"/>
      <c r="C95" s="55"/>
      <c r="D95" s="3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s="13" customFormat="1" ht="12.75">
      <c r="A96" s="20"/>
      <c r="B96" s="21"/>
      <c r="C96" s="55"/>
      <c r="D96" s="3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s="13" customFormat="1" ht="12.75">
      <c r="A97" s="20"/>
      <c r="B97" s="21"/>
      <c r="C97" s="55"/>
      <c r="D97" s="3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3" customFormat="1" ht="12.75">
      <c r="A98" s="20"/>
      <c r="B98" s="21"/>
      <c r="C98" s="55"/>
      <c r="D98" s="3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3" customFormat="1" ht="12.75">
      <c r="A99" s="20"/>
      <c r="B99" s="21"/>
      <c r="C99" s="55"/>
      <c r="D99" s="3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3" customFormat="1" ht="12.75">
      <c r="A100" s="20"/>
      <c r="B100" s="21"/>
      <c r="C100" s="55"/>
      <c r="D100" s="3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3" customFormat="1" ht="12.75">
      <c r="A101" s="20"/>
      <c r="B101" s="21"/>
      <c r="C101" s="55"/>
      <c r="D101" s="3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3" customFormat="1" ht="12.75">
      <c r="A102" s="20"/>
      <c r="B102" s="21"/>
      <c r="C102" s="55"/>
      <c r="D102" s="3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3" customFormat="1" ht="12.75">
      <c r="A103" s="20"/>
      <c r="B103" s="21"/>
      <c r="C103" s="55"/>
      <c r="D103" s="3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3" customFormat="1" ht="12.75">
      <c r="A104" s="20"/>
      <c r="B104" s="21"/>
      <c r="C104" s="55"/>
      <c r="D104" s="3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3" customFormat="1" ht="12.75">
      <c r="A105" s="20"/>
      <c r="B105" s="21"/>
      <c r="C105" s="55"/>
      <c r="D105" s="3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2.75">
      <c r="A106" s="22"/>
      <c r="B106" s="23"/>
      <c r="C106" s="57"/>
      <c r="D106" s="4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22"/>
      <c r="B107" s="23"/>
      <c r="C107" s="57"/>
      <c r="D107" s="44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2.75">
      <c r="A108" s="22"/>
      <c r="B108" s="23"/>
      <c r="C108" s="57"/>
      <c r="D108" s="44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.75">
      <c r="A109" s="22"/>
      <c r="B109" s="23"/>
      <c r="C109" s="57"/>
      <c r="D109" s="44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2.75">
      <c r="A110" s="22"/>
      <c r="B110" s="23"/>
      <c r="C110" s="57"/>
      <c r="D110" s="44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2.75">
      <c r="A111" s="22"/>
      <c r="B111" s="23"/>
      <c r="C111" s="57"/>
      <c r="D111" s="44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2.75">
      <c r="A112" s="22"/>
      <c r="B112" s="23"/>
      <c r="C112" s="57"/>
      <c r="D112" s="4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2.75">
      <c r="A113" s="22"/>
      <c r="B113" s="23"/>
      <c r="C113" s="57"/>
      <c r="D113" s="44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2.75">
      <c r="A114" s="22"/>
      <c r="B114" s="23"/>
      <c r="C114" s="57"/>
      <c r="D114" s="44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2.75">
      <c r="A115" s="22"/>
      <c r="B115" s="23"/>
      <c r="C115" s="57"/>
      <c r="D115" s="44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2.75">
      <c r="A116" s="22"/>
      <c r="B116" s="23"/>
      <c r="C116" s="57"/>
      <c r="D116" s="4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2.75">
      <c r="A117" s="22"/>
      <c r="B117" s="23"/>
      <c r="C117" s="57"/>
      <c r="D117" s="4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2.75">
      <c r="A118" s="22"/>
      <c r="B118" s="23"/>
      <c r="C118" s="57"/>
      <c r="D118" s="4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2.75">
      <c r="A119" s="22"/>
      <c r="B119" s="23"/>
      <c r="C119" s="57"/>
      <c r="D119" s="4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.75">
      <c r="A120" s="22"/>
      <c r="B120" s="23"/>
      <c r="C120" s="57"/>
      <c r="D120" s="4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2.75">
      <c r="A121" s="22"/>
      <c r="B121" s="23"/>
      <c r="C121" s="57"/>
      <c r="D121" s="4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2.75">
      <c r="A122" s="22"/>
      <c r="B122" s="23"/>
      <c r="C122" s="57"/>
      <c r="D122" s="4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2.75">
      <c r="A123" s="22"/>
      <c r="B123" s="23"/>
      <c r="C123" s="57"/>
      <c r="D123" s="4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2.75">
      <c r="A124" s="22"/>
      <c r="B124" s="23"/>
      <c r="C124" s="57"/>
      <c r="D124" s="4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2.75">
      <c r="A125" s="22"/>
      <c r="B125" s="23"/>
      <c r="C125" s="57"/>
      <c r="D125" s="44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2.75">
      <c r="A126" s="22"/>
      <c r="B126" s="23"/>
      <c r="C126" s="57"/>
      <c r="D126" s="44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ht="12.75">
      <c r="A127" s="22"/>
      <c r="B127" s="23"/>
      <c r="C127" s="57"/>
      <c r="D127" s="4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2.75">
      <c r="A128" s="22"/>
      <c r="B128" s="23"/>
      <c r="C128" s="57"/>
      <c r="D128" s="44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2.75">
      <c r="A129" s="22"/>
      <c r="B129" s="23"/>
      <c r="C129" s="57"/>
      <c r="D129" s="44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12.75">
      <c r="A130" s="22"/>
      <c r="B130" s="23"/>
      <c r="C130" s="57"/>
      <c r="D130" s="4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2.75">
      <c r="A131" s="22"/>
      <c r="B131" s="23"/>
      <c r="C131" s="57"/>
      <c r="D131" s="4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2.75">
      <c r="A132" s="22"/>
      <c r="B132" s="23"/>
      <c r="C132" s="57"/>
      <c r="D132" s="4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2.75">
      <c r="A133" s="22"/>
      <c r="B133" s="23"/>
      <c r="C133" s="57"/>
      <c r="D133" s="44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2.75">
      <c r="A134" s="22"/>
      <c r="B134" s="23"/>
      <c r="C134" s="57"/>
      <c r="D134" s="44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2.75">
      <c r="A135" s="22"/>
      <c r="B135" s="23"/>
      <c r="C135" s="57"/>
      <c r="D135" s="44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22"/>
      <c r="B136" s="23"/>
      <c r="C136" s="57"/>
      <c r="D136" s="4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2.75">
      <c r="A137" s="22"/>
      <c r="B137" s="23"/>
      <c r="C137" s="57"/>
      <c r="D137" s="4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.75">
      <c r="A138" s="22"/>
      <c r="B138" s="23"/>
      <c r="C138" s="57"/>
      <c r="D138" s="4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2.75">
      <c r="A139" s="22"/>
      <c r="B139" s="23"/>
      <c r="C139" s="57"/>
      <c r="D139" s="4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2.75">
      <c r="A140" s="22"/>
      <c r="B140" s="23"/>
      <c r="C140" s="57"/>
      <c r="D140" s="4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2.75">
      <c r="A141" s="22"/>
      <c r="B141" s="23"/>
      <c r="C141" s="57"/>
      <c r="D141" s="4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2.75">
      <c r="A142" s="22"/>
      <c r="B142" s="23"/>
      <c r="C142" s="57"/>
      <c r="D142" s="4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2.75">
      <c r="A143" s="22"/>
      <c r="B143" s="23"/>
      <c r="C143" s="57"/>
      <c r="D143" s="44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2.75">
      <c r="A144" s="22"/>
      <c r="B144" s="23"/>
      <c r="C144" s="57"/>
      <c r="D144" s="44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2.75">
      <c r="A145" s="22"/>
      <c r="B145" s="23"/>
      <c r="C145" s="57"/>
      <c r="D145" s="44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2.75">
      <c r="A146" s="22"/>
      <c r="B146" s="23"/>
      <c r="C146" s="57"/>
      <c r="D146" s="44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22"/>
      <c r="B147" s="23"/>
      <c r="C147" s="57"/>
      <c r="D147" s="44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2.75">
      <c r="A148" s="22"/>
      <c r="B148" s="23"/>
      <c r="C148" s="57"/>
      <c r="D148" s="44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2.75">
      <c r="A149" s="22"/>
      <c r="B149" s="23"/>
      <c r="C149" s="57"/>
      <c r="D149" s="44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22"/>
      <c r="B150" s="23"/>
      <c r="C150" s="57"/>
      <c r="D150" s="44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2.75">
      <c r="A151" s="22"/>
      <c r="B151" s="23"/>
      <c r="C151" s="57"/>
      <c r="D151" s="4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2.75">
      <c r="A152" s="22"/>
      <c r="B152" s="23"/>
      <c r="C152" s="57"/>
      <c r="D152" s="4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2.75">
      <c r="A153" s="22"/>
      <c r="B153" s="23"/>
      <c r="C153" s="57"/>
      <c r="D153" s="44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2.75">
      <c r="A154" s="22"/>
      <c r="B154" s="23"/>
      <c r="C154" s="57"/>
      <c r="D154" s="4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ht="12.75">
      <c r="A155" s="22"/>
      <c r="B155" s="23"/>
      <c r="C155" s="57"/>
      <c r="D155" s="4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ht="12.75">
      <c r="A156" s="22"/>
      <c r="B156" s="23"/>
      <c r="C156" s="57"/>
      <c r="D156" s="4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ht="12.75">
      <c r="A157" s="22"/>
      <c r="B157" s="23"/>
      <c r="C157" s="57"/>
      <c r="D157" s="4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ht="12.75">
      <c r="A158" s="22"/>
      <c r="B158" s="23"/>
      <c r="C158" s="57"/>
      <c r="D158" s="4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ht="12.75">
      <c r="A159" s="22"/>
      <c r="B159" s="23"/>
      <c r="C159" s="57"/>
      <c r="D159" s="4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ht="12.75">
      <c r="A160" s="22"/>
      <c r="B160" s="23"/>
      <c r="C160" s="57"/>
      <c r="D160" s="4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ht="12.75">
      <c r="A161" s="22"/>
      <c r="B161" s="23"/>
      <c r="C161" s="57"/>
      <c r="D161" s="44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2.75">
      <c r="A162" s="22"/>
      <c r="B162" s="23"/>
      <c r="C162" s="57"/>
      <c r="D162" s="44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12.75">
      <c r="A163" s="22"/>
      <c r="B163" s="23"/>
      <c r="C163" s="57"/>
      <c r="D163" s="44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12.75">
      <c r="A164" s="22"/>
      <c r="B164" s="23"/>
      <c r="C164" s="57"/>
      <c r="D164" s="44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12.75">
      <c r="A165" s="22"/>
      <c r="B165" s="23"/>
      <c r="C165" s="57"/>
      <c r="D165" s="44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12.75">
      <c r="A166" s="22"/>
      <c r="B166" s="23"/>
      <c r="C166" s="57"/>
      <c r="D166" s="4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12.75">
      <c r="A167" s="22"/>
      <c r="B167" s="23"/>
      <c r="C167" s="57"/>
      <c r="D167" s="4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12.75">
      <c r="A168" s="22"/>
      <c r="B168" s="23"/>
      <c r="C168" s="57"/>
      <c r="D168" s="44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2.75">
      <c r="A169" s="22"/>
      <c r="B169" s="23"/>
      <c r="C169" s="57"/>
      <c r="D169" s="44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12.75">
      <c r="A170" s="22"/>
      <c r="B170" s="23"/>
      <c r="C170" s="57"/>
      <c r="D170" s="44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12.75">
      <c r="A171" s="22"/>
      <c r="B171" s="23"/>
      <c r="C171" s="57"/>
      <c r="D171" s="44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12.75">
      <c r="A172" s="22"/>
      <c r="B172" s="23"/>
      <c r="C172" s="57"/>
      <c r="D172" s="4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ht="12.75">
      <c r="A173" s="22"/>
      <c r="B173" s="23"/>
      <c r="C173" s="57"/>
      <c r="D173" s="4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ht="12.75">
      <c r="A174" s="22"/>
      <c r="B174" s="23"/>
      <c r="C174" s="57"/>
      <c r="D174" s="4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ht="12.75">
      <c r="A175" s="22"/>
      <c r="B175" s="23"/>
      <c r="C175" s="57"/>
      <c r="D175" s="4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ht="12.75">
      <c r="A176" s="22"/>
      <c r="B176" s="23"/>
      <c r="C176" s="57"/>
      <c r="D176" s="4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2.75">
      <c r="A177" s="22"/>
      <c r="B177" s="23"/>
      <c r="C177" s="57"/>
      <c r="D177" s="4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2.75">
      <c r="A178" s="22"/>
      <c r="B178" s="23"/>
      <c r="C178" s="57"/>
      <c r="D178" s="4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2.75">
      <c r="A179" s="22"/>
      <c r="B179" s="23"/>
      <c r="C179" s="57"/>
      <c r="D179" s="44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ht="12.75">
      <c r="A180" s="22"/>
      <c r="B180" s="23"/>
      <c r="C180" s="57"/>
      <c r="D180" s="44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2.75">
      <c r="A181" s="22"/>
      <c r="B181" s="23"/>
      <c r="C181" s="57"/>
      <c r="D181" s="44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ht="12.75">
      <c r="A182" s="22"/>
      <c r="B182" s="23"/>
      <c r="C182" s="57"/>
      <c r="D182" s="44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ht="12.75">
      <c r="A183" s="22"/>
      <c r="B183" s="23"/>
      <c r="C183" s="57"/>
      <c r="D183" s="44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ht="12.75">
      <c r="A184" s="22"/>
      <c r="B184" s="23"/>
      <c r="C184" s="57"/>
      <c r="D184" s="44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ht="12.75">
      <c r="A185" s="22"/>
      <c r="B185" s="23"/>
      <c r="C185" s="57"/>
      <c r="D185" s="44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ht="12.75">
      <c r="A186" s="22"/>
      <c r="B186" s="23"/>
      <c r="C186" s="57"/>
      <c r="D186" s="44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ht="12.75">
      <c r="A187" s="22"/>
      <c r="B187" s="23"/>
      <c r="C187" s="57"/>
      <c r="D187" s="4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ht="12.75">
      <c r="A188" s="22"/>
      <c r="B188" s="23"/>
      <c r="C188" s="57"/>
      <c r="D188" s="4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ht="12.75">
      <c r="A189" s="22"/>
      <c r="B189" s="23"/>
      <c r="C189" s="57"/>
      <c r="D189" s="4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ht="12.75">
      <c r="A190" s="22"/>
      <c r="B190" s="23"/>
      <c r="C190" s="57"/>
      <c r="D190" s="4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ht="12.75">
      <c r="A191" s="22"/>
      <c r="B191" s="23"/>
      <c r="C191" s="57"/>
      <c r="D191" s="4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ht="12.75">
      <c r="A192" s="22"/>
      <c r="B192" s="23"/>
      <c r="C192" s="57"/>
      <c r="D192" s="4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ht="12.75">
      <c r="A193" s="22"/>
      <c r="B193" s="23"/>
      <c r="C193" s="57"/>
      <c r="D193" s="4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ht="12.75">
      <c r="A194" s="22"/>
      <c r="B194" s="23"/>
      <c r="C194" s="57"/>
      <c r="D194" s="4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ht="12.75">
      <c r="A195" s="22"/>
      <c r="B195" s="23"/>
      <c r="C195" s="57"/>
      <c r="D195" s="4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ht="12.75">
      <c r="A196" s="22"/>
      <c r="B196" s="23"/>
      <c r="C196" s="57"/>
      <c r="D196" s="4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ht="12.75">
      <c r="A197" s="22"/>
      <c r="B197" s="23"/>
      <c r="C197" s="57"/>
      <c r="D197" s="44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ht="12.75">
      <c r="A198" s="22"/>
      <c r="B198" s="23"/>
      <c r="C198" s="57"/>
      <c r="D198" s="44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ht="12.75">
      <c r="A199" s="22"/>
      <c r="B199" s="23"/>
      <c r="C199" s="57"/>
      <c r="D199" s="44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ht="12.75">
      <c r="A200" s="22"/>
      <c r="B200" s="23"/>
      <c r="C200" s="57"/>
      <c r="D200" s="44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ht="12.75">
      <c r="A201" s="22"/>
      <c r="B201" s="23"/>
      <c r="C201" s="57"/>
      <c r="D201" s="44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ht="12.75">
      <c r="A202" s="22"/>
      <c r="B202" s="23"/>
      <c r="C202" s="57"/>
      <c r="D202" s="44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ht="12.75">
      <c r="A203" s="22"/>
      <c r="B203" s="23"/>
      <c r="C203" s="57"/>
      <c r="D203" s="44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ht="12.75">
      <c r="A204" s="22"/>
      <c r="B204" s="23"/>
      <c r="C204" s="57"/>
      <c r="D204" s="44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ht="12.75">
      <c r="A205" s="22"/>
      <c r="B205" s="23"/>
      <c r="C205" s="57"/>
      <c r="D205" s="4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ht="12.75">
      <c r="A206" s="22"/>
      <c r="B206" s="23"/>
      <c r="C206" s="57"/>
      <c r="D206" s="44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ht="12.75">
      <c r="A207" s="22"/>
      <c r="B207" s="23"/>
      <c r="C207" s="57"/>
      <c r="D207" s="44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ht="12.75">
      <c r="A208" s="22"/>
      <c r="B208" s="23"/>
      <c r="C208" s="57"/>
      <c r="D208" s="4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ht="12.75">
      <c r="A209" s="22"/>
      <c r="B209" s="23"/>
      <c r="C209" s="57"/>
      <c r="D209" s="4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ht="12.75">
      <c r="A210" s="22"/>
      <c r="B210" s="23"/>
      <c r="C210" s="57"/>
      <c r="D210" s="4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ht="12.75">
      <c r="A211" s="22"/>
      <c r="B211" s="23"/>
      <c r="C211" s="57"/>
      <c r="D211" s="4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ht="12.75">
      <c r="A212" s="22"/>
      <c r="B212" s="23"/>
      <c r="C212" s="57"/>
      <c r="D212" s="4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ht="12.75">
      <c r="A213" s="22"/>
      <c r="B213" s="23"/>
      <c r="C213" s="57"/>
      <c r="D213" s="4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ht="12.75">
      <c r="A214" s="22"/>
      <c r="B214" s="23"/>
      <c r="C214" s="57"/>
      <c r="D214" s="4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ht="12.75">
      <c r="A215" s="22"/>
      <c r="B215" s="23"/>
      <c r="C215" s="57"/>
      <c r="D215" s="44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ht="12.75">
      <c r="A216" s="22"/>
      <c r="B216" s="23"/>
      <c r="C216" s="57"/>
      <c r="D216" s="44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ht="12.75">
      <c r="A217" s="22"/>
      <c r="B217" s="23"/>
      <c r="C217" s="57"/>
      <c r="D217" s="44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ht="12.75">
      <c r="A218" s="22"/>
      <c r="B218" s="23"/>
      <c r="C218" s="57"/>
      <c r="D218" s="44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ht="12.75">
      <c r="A219" s="22"/>
      <c r="B219" s="23"/>
      <c r="C219" s="57"/>
      <c r="D219" s="44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ht="12.75">
      <c r="A220" s="22"/>
      <c r="B220" s="23"/>
      <c r="C220" s="57"/>
      <c r="D220" s="44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ht="12.75">
      <c r="A221" s="22"/>
      <c r="B221" s="23"/>
      <c r="C221" s="57"/>
      <c r="D221" s="44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ht="12.75">
      <c r="A222" s="22"/>
      <c r="B222" s="23"/>
      <c r="C222" s="57"/>
      <c r="D222" s="44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ht="12.75">
      <c r="A223" s="22"/>
      <c r="B223" s="23"/>
      <c r="C223" s="57"/>
      <c r="D223" s="4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ht="12.75">
      <c r="A224" s="22"/>
      <c r="B224" s="23"/>
      <c r="C224" s="57"/>
      <c r="D224" s="44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ht="12.75">
      <c r="A225" s="22"/>
      <c r="B225" s="23"/>
      <c r="C225" s="57"/>
      <c r="D225" s="44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ht="12.75">
      <c r="A226" s="22"/>
      <c r="B226" s="23"/>
      <c r="C226" s="57"/>
      <c r="D226" s="4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2.75">
      <c r="A227" s="22"/>
      <c r="B227" s="23"/>
      <c r="C227" s="57"/>
      <c r="D227" s="4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ht="12.75">
      <c r="A228" s="22"/>
      <c r="B228" s="23"/>
      <c r="C228" s="57"/>
      <c r="D228" s="4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ht="12.75">
      <c r="A229" s="22"/>
      <c r="B229" s="23"/>
      <c r="C229" s="57"/>
      <c r="D229" s="4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ht="12.75">
      <c r="A230" s="22"/>
      <c r="B230" s="23"/>
      <c r="C230" s="57"/>
      <c r="D230" s="4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ht="12.75">
      <c r="A231" s="22"/>
      <c r="B231" s="23"/>
      <c r="C231" s="57"/>
      <c r="D231" s="4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15" ht="12.75">
      <c r="A232" s="22"/>
      <c r="B232" s="23"/>
      <c r="C232" s="57"/>
      <c r="D232" s="4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15" ht="12.75">
      <c r="A233" s="22"/>
      <c r="B233" s="23"/>
      <c r="C233" s="57"/>
      <c r="D233" s="44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ht="12.75">
      <c r="A234" s="22"/>
      <c r="B234" s="23"/>
      <c r="C234" s="57"/>
      <c r="D234" s="44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15" ht="12.75">
      <c r="A235" s="22"/>
      <c r="B235" s="23"/>
      <c r="C235" s="57"/>
      <c r="D235" s="44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15" ht="12.75">
      <c r="A236" s="22"/>
      <c r="B236" s="23"/>
      <c r="C236" s="57"/>
      <c r="D236" s="44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15" ht="12.75">
      <c r="A237" s="22"/>
      <c r="B237" s="23"/>
      <c r="C237" s="57"/>
      <c r="D237" s="44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15" ht="12.75">
      <c r="A238" s="22"/>
      <c r="B238" s="23"/>
      <c r="C238" s="57"/>
      <c r="D238" s="44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ht="12.75">
      <c r="A239" s="22"/>
      <c r="B239" s="23"/>
      <c r="C239" s="57"/>
      <c r="D239" s="44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ht="12.75">
      <c r="A240" s="22"/>
      <c r="B240" s="23"/>
      <c r="C240" s="57"/>
      <c r="D240" s="44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ht="12.75">
      <c r="A241" s="22"/>
      <c r="B241" s="23"/>
      <c r="C241" s="57"/>
      <c r="D241" s="44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ht="12.75">
      <c r="A242" s="22"/>
      <c r="B242" s="23"/>
      <c r="C242" s="57"/>
      <c r="D242" s="4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ht="12.75">
      <c r="A243" s="22"/>
      <c r="B243" s="23"/>
      <c r="C243" s="57"/>
      <c r="D243" s="4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ht="12.75">
      <c r="A244" s="22"/>
      <c r="B244" s="23"/>
      <c r="C244" s="57"/>
      <c r="D244" s="4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2.75">
      <c r="A245" s="22"/>
      <c r="B245" s="23"/>
      <c r="C245" s="57"/>
      <c r="D245" s="44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ht="12.75">
      <c r="A246" s="22"/>
      <c r="B246" s="23"/>
      <c r="C246" s="57"/>
      <c r="D246" s="44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ht="12.75">
      <c r="A247" s="22"/>
      <c r="B247" s="23"/>
      <c r="C247" s="57"/>
      <c r="D247" s="44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ht="12.75">
      <c r="A248" s="22"/>
      <c r="B248" s="23"/>
      <c r="C248" s="57"/>
      <c r="D248" s="4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ht="12.75">
      <c r="A249" s="22"/>
      <c r="B249" s="23"/>
      <c r="C249" s="57"/>
      <c r="D249" s="4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2.75">
      <c r="A250" s="22"/>
      <c r="B250" s="23"/>
      <c r="C250" s="57"/>
      <c r="D250" s="4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ht="12.75">
      <c r="A251" s="22"/>
      <c r="B251" s="23"/>
      <c r="C251" s="57"/>
      <c r="D251" s="44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2.75">
      <c r="A252" s="22"/>
      <c r="B252" s="23"/>
      <c r="C252" s="57"/>
      <c r="D252" s="4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ht="12.75">
      <c r="A253" s="22"/>
      <c r="B253" s="23"/>
      <c r="C253" s="57"/>
      <c r="D253" s="44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1:15" ht="12.75">
      <c r="A254" s="22"/>
      <c r="B254" s="23"/>
      <c r="C254" s="57"/>
      <c r="D254" s="44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ht="12.75">
      <c r="A255" s="22"/>
      <c r="B255" s="23"/>
      <c r="C255" s="57"/>
      <c r="D255" s="44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ht="12.75">
      <c r="A256" s="22"/>
      <c r="B256" s="23"/>
      <c r="C256" s="57"/>
      <c r="D256" s="44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ht="12.75">
      <c r="A257" s="22"/>
      <c r="B257" s="23"/>
      <c r="C257" s="57"/>
      <c r="D257" s="44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ht="12.75">
      <c r="A258" s="22"/>
      <c r="B258" s="23"/>
      <c r="C258" s="57"/>
      <c r="D258" s="44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2.75">
      <c r="A259" s="22"/>
      <c r="B259" s="23"/>
      <c r="C259" s="57"/>
      <c r="D259" s="44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ht="12.75">
      <c r="A260" s="22"/>
      <c r="B260" s="23"/>
      <c r="C260" s="57"/>
      <c r="D260" s="44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2.75">
      <c r="A261" s="22"/>
      <c r="B261" s="23"/>
      <c r="C261" s="57"/>
      <c r="D261" s="44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12.75">
      <c r="A262" s="22"/>
      <c r="B262" s="23"/>
      <c r="C262" s="57"/>
      <c r="D262" s="44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ht="12.75">
      <c r="A263" s="22"/>
      <c r="B263" s="23"/>
      <c r="C263" s="57"/>
      <c r="D263" s="44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ht="12.75">
      <c r="A264" s="22"/>
      <c r="B264" s="23"/>
      <c r="C264" s="57"/>
      <c r="D264" s="44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ht="12.75">
      <c r="A265" s="22"/>
      <c r="B265" s="23"/>
      <c r="C265" s="57"/>
      <c r="D265" s="4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ht="12.75">
      <c r="A266" s="22"/>
      <c r="B266" s="23"/>
      <c r="C266" s="57"/>
      <c r="D266" s="44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ht="12.75">
      <c r="A267" s="22"/>
      <c r="B267" s="23"/>
      <c r="C267" s="57"/>
      <c r="D267" s="44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ht="12.75">
      <c r="A268" s="22"/>
      <c r="B268" s="23"/>
      <c r="C268" s="57"/>
      <c r="D268" s="44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ht="12.75">
      <c r="A269" s="22"/>
      <c r="B269" s="23"/>
      <c r="C269" s="57"/>
      <c r="D269" s="44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</sheetData>
  <sheetProtection formatColumns="0" formatRows="0"/>
  <mergeCells count="26">
    <mergeCell ref="A2:N2"/>
    <mergeCell ref="F80:G80"/>
    <mergeCell ref="F82:G82"/>
    <mergeCell ref="F81:G81"/>
    <mergeCell ref="F79:G79"/>
    <mergeCell ref="I4:I6"/>
    <mergeCell ref="K4:L4"/>
    <mergeCell ref="I7:J7"/>
    <mergeCell ref="B75:N75"/>
    <mergeCell ref="C4:C6"/>
    <mergeCell ref="D4:D6"/>
    <mergeCell ref="B69:O69"/>
    <mergeCell ref="J4:J6"/>
    <mergeCell ref="O7:P7"/>
    <mergeCell ref="K5:L5"/>
    <mergeCell ref="M5:N5"/>
    <mergeCell ref="O5:P5"/>
    <mergeCell ref="M4:N4"/>
    <mergeCell ref="A1:O1"/>
    <mergeCell ref="M3:O3"/>
    <mergeCell ref="A4:A6"/>
    <mergeCell ref="E7:F7"/>
    <mergeCell ref="K7:L7"/>
    <mergeCell ref="M7:N7"/>
    <mergeCell ref="E4:H5"/>
    <mergeCell ref="B4:B6"/>
  </mergeCells>
  <dataValidations count="2">
    <dataValidation type="decimal" allowBlank="1" showInputMessage="1" showErrorMessage="1" sqref="P57:P59 F57:F59 N57:N59 L57:L59">
      <formula1>-9999999999</formula1>
      <formula2>9999999999</formula2>
    </dataValidation>
    <dataValidation type="decimal" allowBlank="1" showInputMessage="1" showErrorMessage="1" error="Ввведеное значение неверно" sqref="M13:M25 G50:J54 M72 O72 K72 K13:K25 K10:P11 F49:F56 F27:F28 F10:F11 D50:D54 I12:I13 D10:E37 P27:P28 N49:N56 D39:P48 M27:M37 O50:O59 E50:E59 M50:M59 L49:L56 L27:L28 N37 N31:N35 K50:K59 N14:N24 L31:L35 K27:K37 L37 F66:F68 F37:J37 D72:E72 G10:J10 G27:J27 L14:L24 N27:N28 P49:P56 F14:J24 P31:P35 P37 P14:P24 N66:N68 L66:L68 F31:J35 O27:O37 O13:O25 P66:P68">
      <formula1>-1000000000000000</formula1>
      <formula2>1000000000000000</formula2>
    </dataValidation>
  </dataValidations>
  <printOptions horizontalCentered="1"/>
  <pageMargins left="0.11811023622047245" right="0.1968503937007874" top="0.3937007874015748" bottom="0.3937007874015748" header="0.5118110236220472" footer="0.35433070866141736"/>
  <pageSetup fitToHeight="2" fitToWidth="2" horizontalDpi="600" verticalDpi="600" orientation="portrait" paperSize="9" scale="95" r:id="rId3"/>
  <colBreaks count="1" manualBreakCount="1">
    <brk id="13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0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2:4" ht="12.75">
      <c r="B3">
        <v>34.96</v>
      </c>
      <c r="D3">
        <f>D6+D10</f>
        <v>34960</v>
      </c>
    </row>
    <row r="4" ht="12.75">
      <c r="B4">
        <v>0.75</v>
      </c>
    </row>
    <row r="5" ht="12.75">
      <c r="B5">
        <v>0</v>
      </c>
    </row>
    <row r="6" spans="2:4" ht="12.75">
      <c r="B6">
        <v>0.75</v>
      </c>
      <c r="D6">
        <f>B6*1000</f>
        <v>750</v>
      </c>
    </row>
    <row r="7" spans="2:4" ht="12.75">
      <c r="B7">
        <v>2.14</v>
      </c>
      <c r="D7">
        <f>D6/D3*100</f>
        <v>2.145308924485126</v>
      </c>
    </row>
    <row r="8" ht="12.75">
      <c r="B8">
        <v>34.21</v>
      </c>
    </row>
    <row r="9" ht="12.75">
      <c r="B9">
        <v>0</v>
      </c>
    </row>
    <row r="10" spans="2:4" ht="12.75">
      <c r="B10">
        <v>34.21</v>
      </c>
      <c r="D10">
        <f>B10*1000</f>
        <v>34210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Denisova</dc:creator>
  <cp:keywords/>
  <dc:description/>
  <cp:lastModifiedBy>Zarudskaya_VE</cp:lastModifiedBy>
  <cp:lastPrinted>2014-04-15T07:18:10Z</cp:lastPrinted>
  <dcterms:created xsi:type="dcterms:W3CDTF">2009-06-04T08:09:52Z</dcterms:created>
  <dcterms:modified xsi:type="dcterms:W3CDTF">2014-04-15T07:28:12Z</dcterms:modified>
  <cp:category/>
  <cp:version/>
  <cp:contentType/>
  <cp:contentStatus/>
</cp:coreProperties>
</file>