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2120" windowHeight="9120" tabRatio="599" firstSheet="44" activeTab="48"/>
  </bookViews>
  <sheets>
    <sheet name="ТГ 1" sheetId="1" r:id="rId1"/>
    <sheet name="ТГ 2" sheetId="2" r:id="rId2"/>
    <sheet name="яч 3 сн" sheetId="3" r:id="rId3"/>
    <sheet name="яч 6 сн" sheetId="4" r:id="rId4"/>
    <sheet name="яч 7 сн" sheetId="5" r:id="rId5"/>
    <sheet name="яч 8 сн" sheetId="6" r:id="rId6"/>
    <sheet name="яч 9 сн" sheetId="7" r:id="rId7"/>
    <sheet name="яч 10 сн" sheetId="8" r:id="rId8"/>
    <sheet name="яч 11 сн" sheetId="9" r:id="rId9"/>
    <sheet name="яч 40 сн " sheetId="10" r:id="rId10"/>
    <sheet name="яч 41 сн" sheetId="11" r:id="rId11"/>
    <sheet name="яч 42 сн" sheetId="12" r:id="rId12"/>
    <sheet name="яч 43 сн" sheetId="13" r:id="rId13"/>
    <sheet name="яч 44 сн" sheetId="14" r:id="rId14"/>
    <sheet name="яч 47 сн" sheetId="15" r:id="rId15"/>
    <sheet name="яч 49 сн" sheetId="16" r:id="rId16"/>
    <sheet name="яч 50 сн" sheetId="17" r:id="rId17"/>
    <sheet name="яч 53 сн" sheetId="18" r:id="rId18"/>
    <sheet name="яч 55 сн" sheetId="19" r:id="rId19"/>
    <sheet name="яч 56 сн" sheetId="20" r:id="rId20"/>
    <sheet name="яч 59 сн" sheetId="21" r:id="rId21"/>
    <sheet name="яч 60 сн" sheetId="22" r:id="rId22"/>
    <sheet name="яч 61 сн" sheetId="23" r:id="rId23"/>
    <sheet name="яч 62" sheetId="24" r:id="rId24"/>
    <sheet name="яч 63 сн" sheetId="25" r:id="rId25"/>
    <sheet name="яч 64 сн" sheetId="26" r:id="rId26"/>
    <sheet name="яч 66 сн" sheetId="27" r:id="rId27"/>
    <sheet name="тр_2 прием" sheetId="28" r:id="rId28"/>
    <sheet name="тр_3 прием" sheetId="29" r:id="rId29"/>
    <sheet name="тр_4 прием" sheetId="30" r:id="rId30"/>
    <sheet name="тр_2 отдача" sheetId="31" r:id="rId31"/>
    <sheet name="тр_3 отдача" sheetId="32" r:id="rId32"/>
    <sheet name="тр_4 отдача" sheetId="33" r:id="rId33"/>
    <sheet name="ф 108 поселок" sheetId="34" r:id="rId34"/>
    <sheet name="ф 117 поселок" sheetId="35" r:id="rId35"/>
    <sheet name="ф 119 поселок" sheetId="36" r:id="rId36"/>
    <sheet name="ф 137 поселок" sheetId="37" r:id="rId37"/>
    <sheet name="ф 139 поселок" sheetId="38" r:id="rId38"/>
    <sheet name="ф 150 поселок" sheetId="39" r:id="rId39"/>
    <sheet name="ф 104 ТРС" sheetId="40" r:id="rId40"/>
    <sheet name="ф 147 ТРС" sheetId="41" r:id="rId41"/>
    <sheet name="яч 102 Лазурь" sheetId="42" r:id="rId42"/>
    <sheet name="яч 153 Лазурь" sheetId="43" r:id="rId43"/>
    <sheet name="сум тр_ры прием" sheetId="44" r:id="rId44"/>
    <sheet name="сум ТГ1+ТГ2" sheetId="45" r:id="rId45"/>
    <sheet name="сум субабоненты" sheetId="46" r:id="rId46"/>
    <sheet name="сум СН ТЭЦ" sheetId="47" r:id="rId47"/>
    <sheet name="сум ТГ1+ТГ2-СН" sheetId="48" r:id="rId48"/>
    <sheet name="сум З-С" sheetId="49" r:id="rId49"/>
    <sheet name="сум З+С" sheetId="50" r:id="rId50"/>
    <sheet name="Лист1" sheetId="51" r:id="rId51"/>
  </sheets>
  <definedNames>
    <definedName name="_xlnm.Print_Area" localSheetId="0">'ТГ 1'!$A$1:$L$57</definedName>
    <definedName name="_xlnm.Print_Area" localSheetId="1">'ТГ 2'!$A$1:$L$57</definedName>
    <definedName name="_xlnm.Print_Area" localSheetId="30">'тр_2 отдача'!$A$1:$L$57</definedName>
    <definedName name="_xlnm.Print_Area" localSheetId="27">'тр_2 прием'!#REF!</definedName>
    <definedName name="_xlnm.Print_Area" localSheetId="31">'тр_3 отдача'!$A$1:$L$57</definedName>
    <definedName name="_xlnm.Print_Area" localSheetId="28">'тр_3 прием'!$A$1:$L$57</definedName>
    <definedName name="_xlnm.Print_Area" localSheetId="32">'тр_4 отдача'!$A$1:$L$57</definedName>
    <definedName name="_xlnm.Print_Area" localSheetId="29">'тр_4 прием'!$A$1:$L$57</definedName>
    <definedName name="_xlnm.Print_Area" localSheetId="39">'ф 104 ТРС'!$A$1:$L$55</definedName>
    <definedName name="_xlnm.Print_Area" localSheetId="33">'ф 108 поселок'!$A$1:$L$57</definedName>
    <definedName name="_xlnm.Print_Area" localSheetId="34">'ф 117 поселок'!$A$1:$L$57</definedName>
    <definedName name="_xlnm.Print_Area" localSheetId="35">'ф 119 поселок'!$A$1:$L$57</definedName>
    <definedName name="_xlnm.Print_Area" localSheetId="36">'ф 137 поселок'!$A$1:$L$57</definedName>
    <definedName name="_xlnm.Print_Area" localSheetId="37">'ф 139 поселок'!$A$1:$L$57</definedName>
    <definedName name="_xlnm.Print_Area" localSheetId="40">'ф 147 ТРС'!$A$1:$L$55</definedName>
    <definedName name="_xlnm.Print_Area" localSheetId="38">'ф 150 поселок'!$A$1:$L$57</definedName>
    <definedName name="_xlnm.Print_Area" localSheetId="7">'яч 10 сн'!$A$1:$L$57</definedName>
    <definedName name="_xlnm.Print_Area" localSheetId="41">'яч 102 Лазурь'!$A$1:$L$57</definedName>
    <definedName name="_xlnm.Print_Area" localSheetId="8">'яч 11 сн'!$A$1:$L$57</definedName>
    <definedName name="_xlnm.Print_Area" localSheetId="42">'яч 153 Лазурь'!$A$1:$L$57</definedName>
    <definedName name="_xlnm.Print_Area" localSheetId="2">'яч 3 сн'!$A$1:$L$57</definedName>
    <definedName name="_xlnm.Print_Area" localSheetId="9">'яч 40 сн '!$A$1:$L$57</definedName>
    <definedName name="_xlnm.Print_Area" localSheetId="10">'яч 41 сн'!$A$1:$L$57</definedName>
    <definedName name="_xlnm.Print_Area" localSheetId="11">'яч 42 сн'!$A$1:$L$57</definedName>
    <definedName name="_xlnm.Print_Area" localSheetId="12">'яч 43 сн'!$A$1:$L$57</definedName>
    <definedName name="_xlnm.Print_Area" localSheetId="13">'яч 44 сн'!$A$1:$L$57</definedName>
    <definedName name="_xlnm.Print_Area" localSheetId="14">'яч 47 сн'!$A$1:$L$57</definedName>
    <definedName name="_xlnm.Print_Area" localSheetId="15">'яч 49 сн'!$A$1:$L$57</definedName>
    <definedName name="_xlnm.Print_Area" localSheetId="16">'яч 50 сн'!$A$1:$L$57</definedName>
    <definedName name="_xlnm.Print_Area" localSheetId="17">'яч 53 сн'!$A$1:$L$57</definedName>
    <definedName name="_xlnm.Print_Area" localSheetId="18">'яч 55 сн'!$A$1:$L$57</definedName>
    <definedName name="_xlnm.Print_Area" localSheetId="19">'яч 56 сн'!$A$1:$L$57</definedName>
    <definedName name="_xlnm.Print_Area" localSheetId="20">'яч 59 сн'!$A$1:$L$57</definedName>
    <definedName name="_xlnm.Print_Area" localSheetId="3">'яч 6 сн'!$A$1:$L$57</definedName>
    <definedName name="_xlnm.Print_Area" localSheetId="21">'яч 60 сн'!$A$1:$L$57</definedName>
    <definedName name="_xlnm.Print_Area" localSheetId="22">'яч 61 сн'!$A$1:$L$57</definedName>
    <definedName name="_xlnm.Print_Area" localSheetId="23">'яч 62'!$A$1:$L$57</definedName>
    <definedName name="_xlnm.Print_Area" localSheetId="24">'яч 63 сн'!$A$1:$L$57</definedName>
    <definedName name="_xlnm.Print_Area" localSheetId="25">'яч 64 сн'!$A$1:$L$57</definedName>
    <definedName name="_xlnm.Print_Area" localSheetId="26">'яч 66 сн'!$A$1:$L$57</definedName>
    <definedName name="_xlnm.Print_Area" localSheetId="4">'яч 7 сн'!$A$1:$L$57</definedName>
    <definedName name="_xlnm.Print_Area" localSheetId="5">'яч 8 сн'!$A$1:$L$57</definedName>
    <definedName name="_xlnm.Print_Area" localSheetId="6">'яч 9 сн'!$A$1:$L$57</definedName>
  </definedNames>
  <calcPr fullCalcOnLoad="1"/>
</workbook>
</file>

<file path=xl/sharedStrings.xml><?xml version="1.0" encoding="utf-8"?>
<sst xmlns="http://schemas.openxmlformats.org/spreadsheetml/2006/main" count="4134" uniqueCount="218">
  <si>
    <t>Шифр</t>
  </si>
  <si>
    <t xml:space="preserve">           (наименование предприятия,</t>
  </si>
  <si>
    <t>Питающий центр</t>
  </si>
  <si>
    <t>адрес)</t>
  </si>
  <si>
    <t>кВт</t>
  </si>
  <si>
    <t>№ фидера</t>
  </si>
  <si>
    <t xml:space="preserve">      (ведомственная принадлежность</t>
  </si>
  <si>
    <t xml:space="preserve">            министерство, ведомство)</t>
  </si>
  <si>
    <t xml:space="preserve">          ПРОТОКОЛ (первичный)</t>
  </si>
  <si>
    <t xml:space="preserve">     записей показания электросчетчиков и вольтметров, а также определение</t>
  </si>
  <si>
    <t>Время записи, часы</t>
  </si>
  <si>
    <t>Реакт. сч-к тип_____________</t>
  </si>
  <si>
    <t xml:space="preserve">    Показание             </t>
  </si>
  <si>
    <t xml:space="preserve">Мощность включен. компенсир. устройств, </t>
  </si>
  <si>
    <t xml:space="preserve">    вольтметр.</t>
  </si>
  <si>
    <t xml:space="preserve">tg </t>
  </si>
  <si>
    <t xml:space="preserve">    на стороне</t>
  </si>
  <si>
    <t xml:space="preserve">показ.        </t>
  </si>
  <si>
    <t xml:space="preserve">разность </t>
  </si>
  <si>
    <t xml:space="preserve">расход за </t>
  </si>
  <si>
    <t>в/н</t>
  </si>
  <si>
    <t>н/н</t>
  </si>
  <si>
    <t>сч-ка</t>
  </si>
  <si>
    <t>показ.</t>
  </si>
  <si>
    <t>час (кВт)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</si>
  <si>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</si>
  <si>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</si>
  <si>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</si>
  <si>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</si>
  <si>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</si>
  <si>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</si>
  <si>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</si>
  <si>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</si>
  <si>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</si>
  <si>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</si>
  <si>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</si>
  <si>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</si>
  <si>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</si>
  <si>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</si>
  <si>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</si>
  <si>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</si>
  <si>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</si>
  <si>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</si>
  <si>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</si>
  <si>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</si>
  <si>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</si>
  <si>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</si>
  <si>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</si>
  <si>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</si>
  <si>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</si>
  <si>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Суточн. расход эл. энергии</t>
  </si>
  <si>
    <t>Контрольная сумма</t>
  </si>
  <si>
    <t>Запись показаний счетчиков производили:</t>
  </si>
  <si>
    <t>Расчеты произвел:</t>
  </si>
  <si>
    <t>фамилия</t>
  </si>
  <si>
    <t>подпись</t>
  </si>
  <si>
    <t xml:space="preserve">              фамилия</t>
  </si>
  <si>
    <t>г.Тула п.Косая Гора, Орловское шоссе,д.4</t>
  </si>
  <si>
    <t>ТЭЦ-ПВС</t>
  </si>
  <si>
    <t>ТГ №1</t>
  </si>
  <si>
    <t>Активн. сч-к тип СЭТ4ТМ031401</t>
  </si>
  <si>
    <t>___5_____л____100___в</t>
  </si>
  <si>
    <t>Расчетн.коэф.______180_______</t>
  </si>
  <si>
    <t>Расчетн.коэф.______180_____</t>
  </si>
  <si>
    <r>
      <t xml:space="preserve">   напряжения            </t>
    </r>
    <r>
      <rPr>
        <b/>
        <u val="single"/>
        <sz val="12"/>
        <rFont val="Times New Roman"/>
        <family val="1"/>
      </rPr>
      <t xml:space="preserve">6000/100        </t>
    </r>
    <r>
      <rPr>
        <b/>
        <sz val="12"/>
        <rFont val="Times New Roman"/>
        <family val="1"/>
      </rPr>
      <t xml:space="preserve"> вольт</t>
    </r>
  </si>
  <si>
    <t>ТГ №2</t>
  </si>
  <si>
    <t>Активн. сч-к тип СЭТ4ТМ031408</t>
  </si>
  <si>
    <t>яч.3</t>
  </si>
  <si>
    <t xml:space="preserve">   напряжения _______________________вольт</t>
  </si>
  <si>
    <t>Активн. сч-к тип_______________</t>
  </si>
  <si>
    <t>_________л__________в</t>
  </si>
  <si>
    <t>Расчетн.коэф.______18________</t>
  </si>
  <si>
    <t>Расчетн.коэф.______________</t>
  </si>
  <si>
    <t>яч.6 c/н</t>
  </si>
  <si>
    <t>яч.7 c/н</t>
  </si>
  <si>
    <t>яч.8 c/н</t>
  </si>
  <si>
    <t>яч.10 c/н</t>
  </si>
  <si>
    <t>яч 41 c/н</t>
  </si>
  <si>
    <t>Расчетн.коэф.______120________</t>
  </si>
  <si>
    <t>яч.49 с/н</t>
  </si>
  <si>
    <t>Расчетн.коэф.______180________</t>
  </si>
  <si>
    <t>яч.50 с/н</t>
  </si>
  <si>
    <t>яч.53 с/н</t>
  </si>
  <si>
    <t>яч.61 с/н</t>
  </si>
  <si>
    <t>яч.62 с/н</t>
  </si>
  <si>
    <t>ОАО "КМЗ"</t>
  </si>
  <si>
    <t>тр-р №2 10000 кВА  прием</t>
  </si>
  <si>
    <r>
      <t xml:space="preserve">   напряжения  </t>
    </r>
    <r>
      <rPr>
        <b/>
        <u val="single"/>
        <sz val="12"/>
        <rFont val="Times New Roman"/>
        <family val="1"/>
      </rPr>
      <t>35000/100</t>
    </r>
    <r>
      <rPr>
        <b/>
        <sz val="12"/>
        <rFont val="Times New Roman"/>
        <family val="1"/>
      </rPr>
      <t xml:space="preserve"> вольт</t>
    </r>
  </si>
  <si>
    <t>0108077566</t>
  </si>
  <si>
    <t>Реакт. сч-к тип СЭТ УТМ 0301</t>
  </si>
  <si>
    <t>__5______л____100___в</t>
  </si>
  <si>
    <t>Расчетн.коэф.______280________</t>
  </si>
  <si>
    <t>Расчетн.коэф.______280_____</t>
  </si>
  <si>
    <t>тр-р №3 10000 кВА  прием</t>
  </si>
  <si>
    <t>0108077512</t>
  </si>
  <si>
    <t>тр-р №4 13500 кВА  прием</t>
  </si>
  <si>
    <t>0108077622</t>
  </si>
  <si>
    <t>Косая Гора</t>
  </si>
  <si>
    <t>Орловское шоссе,4</t>
  </si>
  <si>
    <t xml:space="preserve">Тр-р № 2,10000 ква,   </t>
  </si>
  <si>
    <t>отдача</t>
  </si>
  <si>
    <t>Активн. сч-к тип0108077622___________</t>
  </si>
  <si>
    <t>Реакт. сч-к тип  _____________</t>
  </si>
  <si>
    <t>___5_____л____100______в</t>
  </si>
  <si>
    <t>__5_______л____100______в</t>
  </si>
  <si>
    <t>Расчетн.коэф._________________</t>
  </si>
  <si>
    <t xml:space="preserve">Тр-р № 3,10000 ква,   </t>
  </si>
  <si>
    <t>Активн. сч-к тип0108077512___________</t>
  </si>
  <si>
    <t xml:space="preserve">Тр-р № 4,13500 ква,   </t>
  </si>
  <si>
    <t xml:space="preserve">яч.11 c/н  </t>
  </si>
  <si>
    <t xml:space="preserve">яч.40 c/н  </t>
  </si>
  <si>
    <t xml:space="preserve">яч.47 c/н  </t>
  </si>
  <si>
    <t>яч. 9 c/н</t>
  </si>
  <si>
    <t>яч. 42 с/н</t>
  </si>
  <si>
    <t xml:space="preserve">яч. 66 c/н  </t>
  </si>
  <si>
    <t>яч. 55 с/н</t>
  </si>
  <si>
    <t>яч.56 с/н</t>
  </si>
  <si>
    <t>яч.64 сн</t>
  </si>
  <si>
    <t>яч.63 сн</t>
  </si>
  <si>
    <t>яч.44 с/н</t>
  </si>
  <si>
    <t xml:space="preserve">яч. 43 с/н   </t>
  </si>
  <si>
    <t>яч. 59 с/н</t>
  </si>
  <si>
    <t>яч.60 с/н</t>
  </si>
  <si>
    <t>ф.108  поселок</t>
  </si>
  <si>
    <r>
      <t xml:space="preserve">   напряжения  </t>
    </r>
    <r>
      <rPr>
        <b/>
        <u val="single"/>
        <sz val="12"/>
        <rFont val="Times New Roman"/>
        <family val="1"/>
      </rPr>
      <t>6000/100</t>
    </r>
    <r>
      <rPr>
        <b/>
        <sz val="12"/>
        <rFont val="Times New Roman"/>
        <family val="1"/>
      </rPr>
      <t xml:space="preserve"> вольт</t>
    </r>
  </si>
  <si>
    <t>0107073153</t>
  </si>
  <si>
    <t>Расчетн.коэф.______36________</t>
  </si>
  <si>
    <t>Расчетн.коэф.______36_____</t>
  </si>
  <si>
    <t>ф.117  поселок</t>
  </si>
  <si>
    <t>0107073211</t>
  </si>
  <si>
    <t>Расчетн.коэф.______72________</t>
  </si>
  <si>
    <t>Расчетн.коэф.______72_____</t>
  </si>
  <si>
    <t>ф.119 скважины питьевой воды</t>
  </si>
  <si>
    <t>0107075059</t>
  </si>
  <si>
    <t>ф.137  поселок</t>
  </si>
  <si>
    <t>0107074051</t>
  </si>
  <si>
    <t>Реакт. сч-к тип СЭТ 3А 0102</t>
  </si>
  <si>
    <t>ф.150  поселок</t>
  </si>
  <si>
    <t>0107073011</t>
  </si>
  <si>
    <t>ф.104  ОАО "Тулремстанок"</t>
  </si>
  <si>
    <t>СЭТ 3001-02</t>
  </si>
  <si>
    <t>Реакт. сч-к тип 18768</t>
  </si>
  <si>
    <t>Расчетн.коэф.______18_____</t>
  </si>
  <si>
    <t>ф.147  ОАО "Тулремстанок"</t>
  </si>
  <si>
    <t>0126805723224</t>
  </si>
  <si>
    <t>Реакт. сч-к тип 5728</t>
  </si>
  <si>
    <t>яч.102  ООО"Лазурь"ввод№2</t>
  </si>
  <si>
    <t xml:space="preserve">   напряжения  </t>
  </si>
  <si>
    <t>0812113816</t>
  </si>
  <si>
    <t>Реакт. сч-к тип СЭТ 4ТМ.13М 01</t>
  </si>
  <si>
    <t>Расчетн.коэф._____18________</t>
  </si>
  <si>
    <t>яч.153  ООО"Лазурь"ввод№2</t>
  </si>
  <si>
    <t>Расчетн.коэф._____12________</t>
  </si>
  <si>
    <t>Расчетн.коэф.______12_____</t>
  </si>
  <si>
    <t xml:space="preserve">    (наименование предприятия,</t>
  </si>
  <si>
    <t>г.Тула, п.Косая Гора, Орловское шоссе, д 4</t>
  </si>
  <si>
    <t>п/ст №5</t>
  </si>
  <si>
    <t xml:space="preserve">         ( адрес)</t>
  </si>
  <si>
    <t xml:space="preserve">№ фидера </t>
  </si>
  <si>
    <t>тр-р №4-13500кВа</t>
  </si>
  <si>
    <t>тр-ры №2,3 -10000 кВа</t>
  </si>
  <si>
    <t>ПРОТОКОЛ (суммарный)</t>
  </si>
  <si>
    <t>по тр-ры № 4,2,3 - прием</t>
  </si>
  <si>
    <t>(предприятию или отдельно питающему центру)</t>
  </si>
  <si>
    <t xml:space="preserve">                     Суммарный расход эл. энергии</t>
  </si>
  <si>
    <t>Включенные компенсирующие</t>
  </si>
  <si>
    <t>Часы</t>
  </si>
  <si>
    <t>Тангенс "фи"</t>
  </si>
  <si>
    <t>устройства,</t>
  </si>
  <si>
    <t>кВар</t>
  </si>
  <si>
    <t xml:space="preserve">               активной, кВт</t>
  </si>
  <si>
    <t>реактивной, кВар</t>
  </si>
  <si>
    <t xml:space="preserve">   </t>
  </si>
  <si>
    <t>За сутки</t>
  </si>
  <si>
    <t>КС</t>
  </si>
  <si>
    <t xml:space="preserve">                  Средняя нагрузка</t>
  </si>
  <si>
    <t xml:space="preserve">               активной, кВт*ч</t>
  </si>
  <si>
    <t>реактивной, кВар*ч</t>
  </si>
  <si>
    <t xml:space="preserve">    активной, кВт</t>
  </si>
  <si>
    <t>реактивн., кВар</t>
  </si>
  <si>
    <t>с 8до11</t>
  </si>
  <si>
    <t>с17до21</t>
  </si>
  <si>
    <t>с 0до24</t>
  </si>
  <si>
    <t>Расчеты производил:_____________________(Бучина Н.И.)</t>
  </si>
  <si>
    <t xml:space="preserve">ТЭЦ-ПВС </t>
  </si>
  <si>
    <t>ТГ№1+ТГ№2</t>
  </si>
  <si>
    <t>по ТГ№1+ТГ№2</t>
  </si>
  <si>
    <t>102,104,108,117,119,137,139, 147,150,153</t>
  </si>
  <si>
    <t>по субабонентам</t>
  </si>
  <si>
    <t>собственные нужды</t>
  </si>
  <si>
    <t>по яч.3,6,7,8,9,10,11,40,41,42,43,44,47,49,50,53,55,56,59,60,61,62,63,64,66</t>
  </si>
  <si>
    <t xml:space="preserve"> п/ст 5+ТЭЦ-ПВС</t>
  </si>
  <si>
    <t>- субабоненты</t>
  </si>
  <si>
    <t>по завод - субабоненты</t>
  </si>
  <si>
    <t>ТГ №1+ТГ №2  + тр-ры №4,2,3</t>
  </si>
  <si>
    <t>по завод + субабоненты</t>
  </si>
  <si>
    <t>ТГ№1 + ТГ№2 -собственные нужды</t>
  </si>
  <si>
    <t>по ТГ №1+ТГ №2- собственные нужды</t>
  </si>
  <si>
    <t>Бучина</t>
  </si>
  <si>
    <t>ф.139  поселок</t>
  </si>
  <si>
    <t xml:space="preserve">   напряжения 35000/100 вольт</t>
  </si>
  <si>
    <t>Коновалова</t>
  </si>
  <si>
    <t>ПАО "КМЗ"</t>
  </si>
  <si>
    <t>ПАО"КМЗ"</t>
  </si>
  <si>
    <t>п/ст №5 ПАО "КМЗ"</t>
  </si>
  <si>
    <t>П/СТ № 5 ПАО "КМЗ"</t>
  </si>
  <si>
    <t>ПАО "КМЗ" п/ст 5</t>
  </si>
  <si>
    <t>Калиничева</t>
  </si>
  <si>
    <r>
      <t xml:space="preserve">      нагрузок и тангенса "фи" за </t>
    </r>
    <r>
      <rPr>
        <b/>
        <u val="single"/>
        <sz val="12"/>
        <rFont val="Times New Roman"/>
        <family val="1"/>
      </rPr>
      <t>15 июня 2016  год</t>
    </r>
    <r>
      <rPr>
        <b/>
        <sz val="12"/>
        <rFont val="Times New Roman"/>
        <family val="1"/>
      </rPr>
      <t xml:space="preserve"> трансформаторного</t>
    </r>
  </si>
  <si>
    <t xml:space="preserve">            вычисления нагрузок и тангенса "фи" за  15 июня 2016 г                       </t>
  </si>
  <si>
    <t>Шевченко</t>
  </si>
  <si>
    <t>Щевченко</t>
  </si>
  <si>
    <t>Тимофеева</t>
  </si>
  <si>
    <t>Гвоздева</t>
  </si>
  <si>
    <t>Медведева</t>
  </si>
  <si>
    <t>35.5</t>
  </si>
  <si>
    <t>35.8</t>
  </si>
  <si>
    <t>35.9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</si>
</sst>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22" xfId="0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2" fontId="2" fillId="0" borderId="24" xfId="0" applyNumberFormat="1" applyFont="1" applyBorder="1" applyAlignment="1">
      <alignment/>
    </xf>
    <xf numFmtId="1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65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33" borderId="12" xfId="0" applyNumberFormat="1" applyFont="1" applyFill="1" applyBorder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2">
      <selection activeCell="N59" sqref="N59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59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">
        <v>208</v>
      </c>
      <c r="M11" s="3"/>
    </row>
    <row r="12" spans="3:13" ht="12.75" customHeight="1">
      <c r="C12" s="6" t="s">
        <v>64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60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61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62</v>
      </c>
      <c r="C16" s="23"/>
      <c r="D16" s="23"/>
      <c r="E16" s="24"/>
      <c r="F16" s="22" t="s">
        <v>63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2242135</v>
      </c>
      <c r="C19" s="4"/>
      <c r="D19" s="4"/>
      <c r="E19" s="4"/>
      <c r="F19" s="4">
        <v>1267587</v>
      </c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5">
        <v>2242177</v>
      </c>
      <c r="C20" s="36">
        <f>B20-B19</f>
        <v>42</v>
      </c>
      <c r="D20" s="36">
        <f>C20*180</f>
        <v>7560</v>
      </c>
      <c r="E20" s="5"/>
      <c r="F20" s="5">
        <v>1267611</v>
      </c>
      <c r="G20" s="36">
        <f>F20-F19</f>
        <v>24</v>
      </c>
      <c r="H20" s="36">
        <f>G20*180</f>
        <v>4320</v>
      </c>
      <c r="I20" s="37">
        <f>H20/D20</f>
        <v>0.5714285714285714</v>
      </c>
      <c r="J20" s="5"/>
      <c r="K20" s="5"/>
      <c r="L20" s="5"/>
    </row>
    <row r="21" spans="1:12" ht="12.75">
      <c r="A21" s="34" t="s">
        <v>27</v>
      </c>
      <c r="B21" s="5">
        <v>2242218</v>
      </c>
      <c r="C21" s="36">
        <f aca="true" t="shared" si="0" ref="C21:C43">B21-B20</f>
        <v>41</v>
      </c>
      <c r="D21" s="36">
        <f aca="true" t="shared" si="1" ref="D21:D43">C21*180</f>
        <v>7380</v>
      </c>
      <c r="E21" s="5"/>
      <c r="F21" s="5">
        <v>1267635</v>
      </c>
      <c r="G21" s="36">
        <f aca="true" t="shared" si="2" ref="G21:G43">F21-F20</f>
        <v>24</v>
      </c>
      <c r="H21" s="36">
        <f aca="true" t="shared" si="3" ref="H21:H43">G21*180</f>
        <v>4320</v>
      </c>
      <c r="I21" s="37">
        <f aca="true" t="shared" si="4" ref="I21:I43">H21/D21</f>
        <v>0.5853658536585366</v>
      </c>
      <c r="J21" s="5"/>
      <c r="K21" s="5"/>
      <c r="L21" s="5"/>
    </row>
    <row r="22" spans="1:12" ht="12.75">
      <c r="A22" s="34" t="s">
        <v>28</v>
      </c>
      <c r="B22" s="5">
        <v>2242259</v>
      </c>
      <c r="C22" s="36">
        <f t="shared" si="0"/>
        <v>41</v>
      </c>
      <c r="D22" s="36">
        <f t="shared" si="1"/>
        <v>7380</v>
      </c>
      <c r="E22" s="5"/>
      <c r="F22" s="5">
        <v>1267659</v>
      </c>
      <c r="G22" s="36">
        <f t="shared" si="2"/>
        <v>24</v>
      </c>
      <c r="H22" s="36">
        <f t="shared" si="3"/>
        <v>4320</v>
      </c>
      <c r="I22" s="37">
        <f t="shared" si="4"/>
        <v>0.5853658536585366</v>
      </c>
      <c r="J22" s="5"/>
      <c r="K22" s="5"/>
      <c r="L22" s="5"/>
    </row>
    <row r="23" spans="1:12" ht="12.75">
      <c r="A23" s="34" t="s">
        <v>29</v>
      </c>
      <c r="B23" s="5">
        <v>2242300</v>
      </c>
      <c r="C23" s="36">
        <f t="shared" si="0"/>
        <v>41</v>
      </c>
      <c r="D23" s="36">
        <f t="shared" si="1"/>
        <v>7380</v>
      </c>
      <c r="E23" s="5"/>
      <c r="F23" s="5">
        <v>1267681</v>
      </c>
      <c r="G23" s="36">
        <f t="shared" si="2"/>
        <v>22</v>
      </c>
      <c r="H23" s="36">
        <f t="shared" si="3"/>
        <v>3960</v>
      </c>
      <c r="I23" s="37">
        <f t="shared" si="4"/>
        <v>0.5365853658536586</v>
      </c>
      <c r="J23" s="5"/>
      <c r="K23" s="5"/>
      <c r="L23" s="5"/>
    </row>
    <row r="24" spans="1:12" ht="12.75">
      <c r="A24" s="34" t="s">
        <v>30</v>
      </c>
      <c r="B24" s="5">
        <v>2242341</v>
      </c>
      <c r="C24" s="36">
        <f t="shared" si="0"/>
        <v>41</v>
      </c>
      <c r="D24" s="36">
        <f t="shared" si="1"/>
        <v>7380</v>
      </c>
      <c r="E24" s="5"/>
      <c r="F24" s="5">
        <v>1267703</v>
      </c>
      <c r="G24" s="36">
        <f t="shared" si="2"/>
        <v>22</v>
      </c>
      <c r="H24" s="36">
        <f t="shared" si="3"/>
        <v>3960</v>
      </c>
      <c r="I24" s="37">
        <f t="shared" si="4"/>
        <v>0.5365853658536586</v>
      </c>
      <c r="J24" s="5"/>
      <c r="K24" s="5"/>
      <c r="L24" s="5"/>
    </row>
    <row r="25" spans="1:12" ht="12.75">
      <c r="A25" s="34" t="s">
        <v>31</v>
      </c>
      <c r="B25" s="5">
        <v>2242382</v>
      </c>
      <c r="C25" s="36">
        <f t="shared" si="0"/>
        <v>41</v>
      </c>
      <c r="D25" s="36">
        <f t="shared" si="1"/>
        <v>7380</v>
      </c>
      <c r="E25" s="5"/>
      <c r="F25" s="5">
        <v>1267725</v>
      </c>
      <c r="G25" s="36">
        <f t="shared" si="2"/>
        <v>22</v>
      </c>
      <c r="H25" s="36">
        <f t="shared" si="3"/>
        <v>3960</v>
      </c>
      <c r="I25" s="37">
        <f t="shared" si="4"/>
        <v>0.5365853658536586</v>
      </c>
      <c r="J25" s="5"/>
      <c r="K25" s="5"/>
      <c r="L25" s="5"/>
    </row>
    <row r="26" spans="1:12" ht="12.75">
      <c r="A26" s="34" t="s">
        <v>32</v>
      </c>
      <c r="B26" s="5">
        <v>2242423</v>
      </c>
      <c r="C26" s="36">
        <f t="shared" si="0"/>
        <v>41</v>
      </c>
      <c r="D26" s="36">
        <f t="shared" si="1"/>
        <v>7380</v>
      </c>
      <c r="E26" s="5"/>
      <c r="F26" s="5">
        <v>1267747</v>
      </c>
      <c r="G26" s="36">
        <f t="shared" si="2"/>
        <v>22</v>
      </c>
      <c r="H26" s="36">
        <f t="shared" si="3"/>
        <v>3960</v>
      </c>
      <c r="I26" s="37">
        <f t="shared" si="4"/>
        <v>0.5365853658536586</v>
      </c>
      <c r="J26" s="5"/>
      <c r="K26" s="5"/>
      <c r="L26" s="5"/>
    </row>
    <row r="27" spans="1:12" ht="12.75">
      <c r="A27" s="34" t="s">
        <v>33</v>
      </c>
      <c r="B27" s="5">
        <v>2242465</v>
      </c>
      <c r="C27" s="36">
        <f t="shared" si="0"/>
        <v>42</v>
      </c>
      <c r="D27" s="36">
        <f t="shared" si="1"/>
        <v>7560</v>
      </c>
      <c r="E27" s="5"/>
      <c r="F27" s="5">
        <v>1267771</v>
      </c>
      <c r="G27" s="36">
        <f t="shared" si="2"/>
        <v>24</v>
      </c>
      <c r="H27" s="36">
        <f t="shared" si="3"/>
        <v>4320</v>
      </c>
      <c r="I27" s="37">
        <f t="shared" si="4"/>
        <v>0.5714285714285714</v>
      </c>
      <c r="J27" s="5"/>
      <c r="K27" s="5"/>
      <c r="L27" s="5"/>
    </row>
    <row r="28" spans="1:12" ht="12.75">
      <c r="A28" s="34" t="s">
        <v>34</v>
      </c>
      <c r="B28" s="5">
        <v>2242507</v>
      </c>
      <c r="C28" s="36">
        <f t="shared" si="0"/>
        <v>42</v>
      </c>
      <c r="D28" s="36">
        <f t="shared" si="1"/>
        <v>7560</v>
      </c>
      <c r="E28" s="5"/>
      <c r="F28" s="5">
        <v>1267796</v>
      </c>
      <c r="G28" s="36">
        <f t="shared" si="2"/>
        <v>25</v>
      </c>
      <c r="H28" s="36">
        <f t="shared" si="3"/>
        <v>4500</v>
      </c>
      <c r="I28" s="37">
        <f t="shared" si="4"/>
        <v>0.5952380952380952</v>
      </c>
      <c r="J28" s="5"/>
      <c r="K28" s="5"/>
      <c r="L28" s="5"/>
    </row>
    <row r="29" spans="1:12" ht="12.75">
      <c r="A29" s="34" t="s">
        <v>35</v>
      </c>
      <c r="B29" s="5">
        <v>2242551</v>
      </c>
      <c r="C29" s="36">
        <f t="shared" si="0"/>
        <v>44</v>
      </c>
      <c r="D29" s="36">
        <f t="shared" si="1"/>
        <v>7920</v>
      </c>
      <c r="E29" s="5"/>
      <c r="F29" s="5">
        <v>1267823</v>
      </c>
      <c r="G29" s="36">
        <f t="shared" si="2"/>
        <v>27</v>
      </c>
      <c r="H29" s="36">
        <f t="shared" si="3"/>
        <v>4860</v>
      </c>
      <c r="I29" s="37">
        <f t="shared" si="4"/>
        <v>0.6136363636363636</v>
      </c>
      <c r="J29" s="5"/>
      <c r="K29" s="5"/>
      <c r="L29" s="5"/>
    </row>
    <row r="30" spans="1:12" ht="12.75">
      <c r="A30" s="34" t="s">
        <v>36</v>
      </c>
      <c r="B30" s="5">
        <v>2242595</v>
      </c>
      <c r="C30" s="36">
        <f t="shared" si="0"/>
        <v>44</v>
      </c>
      <c r="D30" s="36">
        <f t="shared" si="1"/>
        <v>7920</v>
      </c>
      <c r="E30" s="5"/>
      <c r="F30" s="5">
        <v>1267851</v>
      </c>
      <c r="G30" s="36">
        <f t="shared" si="2"/>
        <v>28</v>
      </c>
      <c r="H30" s="36">
        <f t="shared" si="3"/>
        <v>5040</v>
      </c>
      <c r="I30" s="37">
        <f t="shared" si="4"/>
        <v>0.6363636363636364</v>
      </c>
      <c r="J30" s="5"/>
      <c r="K30" s="5"/>
      <c r="L30" s="5"/>
    </row>
    <row r="31" spans="1:12" ht="12.75">
      <c r="A31" s="34" t="s">
        <v>37</v>
      </c>
      <c r="B31" s="5">
        <v>2242640</v>
      </c>
      <c r="C31" s="36">
        <f t="shared" si="0"/>
        <v>45</v>
      </c>
      <c r="D31" s="36">
        <f t="shared" si="1"/>
        <v>8100</v>
      </c>
      <c r="E31" s="5"/>
      <c r="F31" s="5">
        <v>1267877</v>
      </c>
      <c r="G31" s="36">
        <f t="shared" si="2"/>
        <v>26</v>
      </c>
      <c r="H31" s="36">
        <f t="shared" si="3"/>
        <v>4680</v>
      </c>
      <c r="I31" s="37">
        <f t="shared" si="4"/>
        <v>0.5777777777777777</v>
      </c>
      <c r="J31" s="5"/>
      <c r="K31" s="5"/>
      <c r="L31" s="5"/>
    </row>
    <row r="32" spans="1:12" ht="12.75">
      <c r="A32" s="34" t="s">
        <v>38</v>
      </c>
      <c r="B32" s="5">
        <v>2242686</v>
      </c>
      <c r="C32" s="36">
        <f t="shared" si="0"/>
        <v>46</v>
      </c>
      <c r="D32" s="36">
        <f t="shared" si="1"/>
        <v>8280</v>
      </c>
      <c r="E32" s="5"/>
      <c r="F32" s="5">
        <v>1267903</v>
      </c>
      <c r="G32" s="36">
        <f t="shared" si="2"/>
        <v>26</v>
      </c>
      <c r="H32" s="36">
        <f t="shared" si="3"/>
        <v>4680</v>
      </c>
      <c r="I32" s="37">
        <f t="shared" si="4"/>
        <v>0.5652173913043478</v>
      </c>
      <c r="J32" s="5"/>
      <c r="K32" s="5"/>
      <c r="L32" s="5"/>
    </row>
    <row r="33" spans="1:12" ht="12.75">
      <c r="A33" s="34" t="s">
        <v>39</v>
      </c>
      <c r="B33" s="5">
        <v>2242730</v>
      </c>
      <c r="C33" s="36">
        <f t="shared" si="0"/>
        <v>44</v>
      </c>
      <c r="D33" s="36">
        <f t="shared" si="1"/>
        <v>7920</v>
      </c>
      <c r="E33" s="5"/>
      <c r="F33" s="5">
        <v>1267928</v>
      </c>
      <c r="G33" s="36">
        <f t="shared" si="2"/>
        <v>25</v>
      </c>
      <c r="H33" s="36">
        <f t="shared" si="3"/>
        <v>4500</v>
      </c>
      <c r="I33" s="37">
        <f t="shared" si="4"/>
        <v>0.5681818181818182</v>
      </c>
      <c r="J33" s="5"/>
      <c r="K33" s="5"/>
      <c r="L33" s="5"/>
    </row>
    <row r="34" spans="1:12" ht="12.75">
      <c r="A34" s="34" t="s">
        <v>40</v>
      </c>
      <c r="B34" s="5">
        <v>2242773</v>
      </c>
      <c r="C34" s="36">
        <f t="shared" si="0"/>
        <v>43</v>
      </c>
      <c r="D34" s="36">
        <f t="shared" si="1"/>
        <v>7740</v>
      </c>
      <c r="E34" s="5"/>
      <c r="F34" s="5">
        <v>1267955</v>
      </c>
      <c r="G34" s="36">
        <f t="shared" si="2"/>
        <v>27</v>
      </c>
      <c r="H34" s="36">
        <f t="shared" si="3"/>
        <v>4860</v>
      </c>
      <c r="I34" s="37">
        <f t="shared" si="4"/>
        <v>0.627906976744186</v>
      </c>
      <c r="J34" s="5"/>
      <c r="K34" s="5"/>
      <c r="L34" s="5"/>
    </row>
    <row r="35" spans="1:12" ht="12.75">
      <c r="A35" s="34" t="s">
        <v>41</v>
      </c>
      <c r="B35" s="5">
        <v>2242818</v>
      </c>
      <c r="C35" s="36">
        <f t="shared" si="0"/>
        <v>45</v>
      </c>
      <c r="D35" s="36">
        <f t="shared" si="1"/>
        <v>8100</v>
      </c>
      <c r="E35" s="5"/>
      <c r="F35" s="5">
        <v>1267980</v>
      </c>
      <c r="G35" s="36">
        <f t="shared" si="2"/>
        <v>25</v>
      </c>
      <c r="H35" s="36">
        <f t="shared" si="3"/>
        <v>4500</v>
      </c>
      <c r="I35" s="37">
        <f t="shared" si="4"/>
        <v>0.5555555555555556</v>
      </c>
      <c r="J35" s="5"/>
      <c r="K35" s="5"/>
      <c r="L35" s="5"/>
    </row>
    <row r="36" spans="1:12" ht="12.75">
      <c r="A36" s="34" t="s">
        <v>42</v>
      </c>
      <c r="B36" s="5">
        <v>2242862</v>
      </c>
      <c r="C36" s="36">
        <f t="shared" si="0"/>
        <v>44</v>
      </c>
      <c r="D36" s="36">
        <f t="shared" si="1"/>
        <v>7920</v>
      </c>
      <c r="E36" s="5"/>
      <c r="F36" s="5">
        <v>1268007</v>
      </c>
      <c r="G36" s="36">
        <f t="shared" si="2"/>
        <v>27</v>
      </c>
      <c r="H36" s="36">
        <f t="shared" si="3"/>
        <v>4860</v>
      </c>
      <c r="I36" s="37">
        <f t="shared" si="4"/>
        <v>0.6136363636363636</v>
      </c>
      <c r="J36" s="5"/>
      <c r="K36" s="5"/>
      <c r="L36" s="5"/>
    </row>
    <row r="37" spans="1:12" ht="12.75">
      <c r="A37" s="34" t="s">
        <v>43</v>
      </c>
      <c r="B37" s="5">
        <v>2242907</v>
      </c>
      <c r="C37" s="36">
        <f t="shared" si="0"/>
        <v>45</v>
      </c>
      <c r="D37" s="36">
        <f t="shared" si="1"/>
        <v>8100</v>
      </c>
      <c r="E37" s="5"/>
      <c r="F37" s="5">
        <v>1268033</v>
      </c>
      <c r="G37" s="36">
        <f t="shared" si="2"/>
        <v>26</v>
      </c>
      <c r="H37" s="36">
        <f t="shared" si="3"/>
        <v>4680</v>
      </c>
      <c r="I37" s="37">
        <f t="shared" si="4"/>
        <v>0.5777777777777777</v>
      </c>
      <c r="J37" s="5"/>
      <c r="K37" s="5"/>
      <c r="L37" s="5"/>
    </row>
    <row r="38" spans="1:12" ht="12.75">
      <c r="A38" s="34" t="s">
        <v>44</v>
      </c>
      <c r="B38" s="5">
        <v>2242953</v>
      </c>
      <c r="C38" s="36">
        <f t="shared" si="0"/>
        <v>46</v>
      </c>
      <c r="D38" s="36">
        <f t="shared" si="1"/>
        <v>8280</v>
      </c>
      <c r="E38" s="5"/>
      <c r="F38" s="5">
        <v>1268059</v>
      </c>
      <c r="G38" s="36">
        <f t="shared" si="2"/>
        <v>26</v>
      </c>
      <c r="H38" s="36">
        <f t="shared" si="3"/>
        <v>4680</v>
      </c>
      <c r="I38" s="37">
        <f t="shared" si="4"/>
        <v>0.5652173913043478</v>
      </c>
      <c r="J38" s="5"/>
      <c r="K38" s="5"/>
      <c r="L38" s="5"/>
    </row>
    <row r="39" spans="1:12" ht="12.75">
      <c r="A39" s="34" t="s">
        <v>45</v>
      </c>
      <c r="B39" s="5">
        <v>2242998</v>
      </c>
      <c r="C39" s="36">
        <f t="shared" si="0"/>
        <v>45</v>
      </c>
      <c r="D39" s="36">
        <f t="shared" si="1"/>
        <v>8100</v>
      </c>
      <c r="E39" s="5"/>
      <c r="F39" s="5">
        <v>1268083</v>
      </c>
      <c r="G39" s="36">
        <f t="shared" si="2"/>
        <v>24</v>
      </c>
      <c r="H39" s="36">
        <f t="shared" si="3"/>
        <v>4320</v>
      </c>
      <c r="I39" s="37">
        <f t="shared" si="4"/>
        <v>0.5333333333333333</v>
      </c>
      <c r="J39" s="5"/>
      <c r="K39" s="5"/>
      <c r="L39" s="5"/>
    </row>
    <row r="40" spans="1:12" ht="12.75">
      <c r="A40" s="34" t="s">
        <v>46</v>
      </c>
      <c r="B40" s="5">
        <v>2243041</v>
      </c>
      <c r="C40" s="36">
        <f t="shared" si="0"/>
        <v>43</v>
      </c>
      <c r="D40" s="36">
        <f t="shared" si="1"/>
        <v>7740</v>
      </c>
      <c r="E40" s="5"/>
      <c r="F40" s="5">
        <v>1268106</v>
      </c>
      <c r="G40" s="36">
        <f t="shared" si="2"/>
        <v>23</v>
      </c>
      <c r="H40" s="36">
        <f t="shared" si="3"/>
        <v>4140</v>
      </c>
      <c r="I40" s="37">
        <f t="shared" si="4"/>
        <v>0.5348837209302325</v>
      </c>
      <c r="J40" s="5"/>
      <c r="K40" s="5"/>
      <c r="L40" s="5"/>
    </row>
    <row r="41" spans="1:12" ht="12.75">
      <c r="A41" s="34" t="s">
        <v>47</v>
      </c>
      <c r="B41" s="5">
        <v>2243084</v>
      </c>
      <c r="C41" s="36">
        <f t="shared" si="0"/>
        <v>43</v>
      </c>
      <c r="D41" s="36">
        <f t="shared" si="1"/>
        <v>7740</v>
      </c>
      <c r="E41" s="5"/>
      <c r="F41" s="5">
        <v>1268131</v>
      </c>
      <c r="G41" s="36">
        <f t="shared" si="2"/>
        <v>25</v>
      </c>
      <c r="H41" s="36">
        <f t="shared" si="3"/>
        <v>4500</v>
      </c>
      <c r="I41" s="37">
        <f t="shared" si="4"/>
        <v>0.5813953488372093</v>
      </c>
      <c r="J41" s="5"/>
      <c r="K41" s="5"/>
      <c r="L41" s="5"/>
    </row>
    <row r="42" spans="1:12" ht="12.75">
      <c r="A42" s="34" t="s">
        <v>48</v>
      </c>
      <c r="B42" s="5">
        <v>2243128</v>
      </c>
      <c r="C42" s="36">
        <f t="shared" si="0"/>
        <v>44</v>
      </c>
      <c r="D42" s="36">
        <f t="shared" si="1"/>
        <v>7920</v>
      </c>
      <c r="E42" s="5"/>
      <c r="F42" s="5">
        <v>1268157</v>
      </c>
      <c r="G42" s="36">
        <f t="shared" si="2"/>
        <v>26</v>
      </c>
      <c r="H42" s="36">
        <f t="shared" si="3"/>
        <v>4680</v>
      </c>
      <c r="I42" s="37">
        <f t="shared" si="4"/>
        <v>0.5909090909090909</v>
      </c>
      <c r="J42" s="5"/>
      <c r="K42" s="5"/>
      <c r="L42" s="5"/>
    </row>
    <row r="43" spans="1:12" ht="12.75">
      <c r="A43" s="4" t="s">
        <v>49</v>
      </c>
      <c r="B43" s="5">
        <v>2243171</v>
      </c>
      <c r="C43" s="36">
        <f t="shared" si="0"/>
        <v>43</v>
      </c>
      <c r="D43" s="36">
        <f t="shared" si="1"/>
        <v>7740</v>
      </c>
      <c r="E43" s="5"/>
      <c r="F43" s="5">
        <v>1268181</v>
      </c>
      <c r="G43" s="36">
        <f t="shared" si="2"/>
        <v>24</v>
      </c>
      <c r="H43" s="36">
        <f t="shared" si="3"/>
        <v>4320</v>
      </c>
      <c r="I43" s="37">
        <f t="shared" si="4"/>
        <v>0.5581395348837209</v>
      </c>
      <c r="J43" s="5"/>
      <c r="K43" s="5"/>
      <c r="L43" s="5"/>
    </row>
    <row r="44" spans="1:12" ht="12.75">
      <c r="A44" s="16" t="s">
        <v>50</v>
      </c>
      <c r="D44" s="5">
        <f>SUM(D20:D43)</f>
        <v>186480</v>
      </c>
      <c r="E44" s="5"/>
      <c r="F44" s="5"/>
      <c r="G44" s="5"/>
      <c r="H44" s="5">
        <f>SUM(H20:H43)</f>
        <v>106920</v>
      </c>
      <c r="I44" s="37">
        <f>H44/D44</f>
        <v>0.5733590733590733</v>
      </c>
      <c r="J44" s="5"/>
      <c r="K44" s="5"/>
      <c r="L44" s="5"/>
    </row>
    <row r="45" spans="1:12" ht="12.75">
      <c r="A45" s="16" t="s">
        <v>51</v>
      </c>
      <c r="D45" s="5">
        <f>(B43-B19)*180</f>
        <v>186480</v>
      </c>
      <c r="E45" s="5"/>
      <c r="F45" s="5"/>
      <c r="G45" s="5"/>
      <c r="H45" s="5">
        <f>(F43-F19)*180</f>
        <v>106920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0">
      <selection activeCell="O49" sqref="O49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58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110</v>
      </c>
      <c r="J5" s="1"/>
      <c r="K5" s="1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11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18</v>
      </c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29429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29449</v>
      </c>
      <c r="C20" s="36">
        <f>B20-B19</f>
        <v>20</v>
      </c>
      <c r="D20" s="36">
        <f>C20*18</f>
        <v>360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29465</v>
      </c>
      <c r="C21" s="36">
        <f aca="true" t="shared" si="0" ref="C21:C43">B21-B20</f>
        <v>16</v>
      </c>
      <c r="D21" s="36">
        <f aca="true" t="shared" si="1" ref="D21:D43">C21*18</f>
        <v>288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29477</v>
      </c>
      <c r="C22" s="36">
        <f t="shared" si="0"/>
        <v>12</v>
      </c>
      <c r="D22" s="36">
        <f t="shared" si="1"/>
        <v>216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29492</v>
      </c>
      <c r="C23" s="36">
        <f t="shared" si="0"/>
        <v>15</v>
      </c>
      <c r="D23" s="36">
        <f t="shared" si="1"/>
        <v>270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29505</v>
      </c>
      <c r="C24" s="36">
        <f t="shared" si="0"/>
        <v>13</v>
      </c>
      <c r="D24" s="36">
        <f t="shared" si="1"/>
        <v>234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29519</v>
      </c>
      <c r="C25" s="36">
        <f t="shared" si="0"/>
        <v>14</v>
      </c>
      <c r="D25" s="36">
        <f t="shared" si="1"/>
        <v>252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29532</v>
      </c>
      <c r="C26" s="36">
        <f t="shared" si="0"/>
        <v>13</v>
      </c>
      <c r="D26" s="36">
        <f t="shared" si="1"/>
        <v>234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29545</v>
      </c>
      <c r="C27" s="36">
        <f t="shared" si="0"/>
        <v>13</v>
      </c>
      <c r="D27" s="36">
        <f t="shared" si="1"/>
        <v>234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29558</v>
      </c>
      <c r="C28" s="36">
        <f t="shared" si="0"/>
        <v>13</v>
      </c>
      <c r="D28" s="36">
        <f t="shared" si="1"/>
        <v>234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29572</v>
      </c>
      <c r="C29" s="36">
        <f t="shared" si="0"/>
        <v>14</v>
      </c>
      <c r="D29" s="36">
        <f t="shared" si="1"/>
        <v>252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29586</v>
      </c>
      <c r="C30" s="36">
        <f t="shared" si="0"/>
        <v>14</v>
      </c>
      <c r="D30" s="36">
        <f t="shared" si="1"/>
        <v>252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29601</v>
      </c>
      <c r="C31" s="36">
        <f t="shared" si="0"/>
        <v>15</v>
      </c>
      <c r="D31" s="36">
        <f t="shared" si="1"/>
        <v>270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29614</v>
      </c>
      <c r="C32" s="36">
        <f t="shared" si="0"/>
        <v>13</v>
      </c>
      <c r="D32" s="36">
        <f t="shared" si="1"/>
        <v>234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29629</v>
      </c>
      <c r="C33" s="36">
        <f t="shared" si="0"/>
        <v>15</v>
      </c>
      <c r="D33" s="36">
        <f t="shared" si="1"/>
        <v>270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29642</v>
      </c>
      <c r="C34" s="36">
        <f t="shared" si="0"/>
        <v>13</v>
      </c>
      <c r="D34" s="36">
        <f t="shared" si="1"/>
        <v>234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29656</v>
      </c>
      <c r="C35" s="36">
        <f t="shared" si="0"/>
        <v>14</v>
      </c>
      <c r="D35" s="36">
        <f t="shared" si="1"/>
        <v>252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29670</v>
      </c>
      <c r="C36" s="36">
        <f t="shared" si="0"/>
        <v>14</v>
      </c>
      <c r="D36" s="36">
        <f t="shared" si="1"/>
        <v>252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29684</v>
      </c>
      <c r="C37" s="36">
        <f t="shared" si="0"/>
        <v>14</v>
      </c>
      <c r="D37" s="36">
        <f t="shared" si="1"/>
        <v>252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29698</v>
      </c>
      <c r="C38" s="36">
        <f t="shared" si="0"/>
        <v>14</v>
      </c>
      <c r="D38" s="36">
        <f t="shared" si="1"/>
        <v>252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29712</v>
      </c>
      <c r="C39" s="36">
        <f t="shared" si="0"/>
        <v>14</v>
      </c>
      <c r="D39" s="36">
        <f t="shared" si="1"/>
        <v>252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29726</v>
      </c>
      <c r="C40" s="36">
        <f t="shared" si="0"/>
        <v>14</v>
      </c>
      <c r="D40" s="36">
        <f t="shared" si="1"/>
        <v>252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29741</v>
      </c>
      <c r="C41" s="36">
        <f t="shared" si="0"/>
        <v>15</v>
      </c>
      <c r="D41" s="36">
        <f t="shared" si="1"/>
        <v>270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29751</v>
      </c>
      <c r="C42" s="36">
        <f t="shared" si="0"/>
        <v>10</v>
      </c>
      <c r="D42" s="36">
        <f t="shared" si="1"/>
        <v>180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29765</v>
      </c>
      <c r="C43" s="36">
        <f t="shared" si="0"/>
        <v>14</v>
      </c>
      <c r="D43" s="36">
        <f t="shared" si="1"/>
        <v>252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6048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6048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0">
      <selection activeCell="O43" sqref="O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77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40 сн 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719080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719117</v>
      </c>
      <c r="C20" s="36">
        <f>B20-B19</f>
        <v>37</v>
      </c>
      <c r="D20" s="36">
        <f>C20*18</f>
        <v>666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719146</v>
      </c>
      <c r="C21" s="36">
        <f aca="true" t="shared" si="0" ref="C21:C43">B21-B20</f>
        <v>29</v>
      </c>
      <c r="D21" s="36">
        <f aca="true" t="shared" si="1" ref="D21:D43">C21*18</f>
        <v>522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36">
        <v>719172</v>
      </c>
      <c r="C22" s="36">
        <f t="shared" si="0"/>
        <v>26</v>
      </c>
      <c r="D22" s="36">
        <f t="shared" si="1"/>
        <v>468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36">
        <v>719204</v>
      </c>
      <c r="C23" s="36">
        <f t="shared" si="0"/>
        <v>32</v>
      </c>
      <c r="D23" s="36">
        <f t="shared" si="1"/>
        <v>576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36">
        <v>719230</v>
      </c>
      <c r="C24" s="36">
        <f t="shared" si="0"/>
        <v>26</v>
      </c>
      <c r="D24" s="36">
        <f t="shared" si="1"/>
        <v>468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36">
        <v>719256</v>
      </c>
      <c r="C25" s="36">
        <f t="shared" si="0"/>
        <v>26</v>
      </c>
      <c r="D25" s="36">
        <f t="shared" si="1"/>
        <v>468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36">
        <v>719284</v>
      </c>
      <c r="C26" s="36">
        <f t="shared" si="0"/>
        <v>28</v>
      </c>
      <c r="D26" s="36">
        <f t="shared" si="1"/>
        <v>504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36">
        <v>719314</v>
      </c>
      <c r="C27" s="36">
        <f t="shared" si="0"/>
        <v>30</v>
      </c>
      <c r="D27" s="36">
        <f t="shared" si="1"/>
        <v>540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36">
        <v>719339</v>
      </c>
      <c r="C28" s="36">
        <f t="shared" si="0"/>
        <v>25</v>
      </c>
      <c r="D28" s="36">
        <f t="shared" si="1"/>
        <v>450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36">
        <v>719366</v>
      </c>
      <c r="C29" s="36">
        <f t="shared" si="0"/>
        <v>27</v>
      </c>
      <c r="D29" s="36">
        <f t="shared" si="1"/>
        <v>486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36">
        <v>719391</v>
      </c>
      <c r="C30" s="36">
        <f t="shared" si="0"/>
        <v>25</v>
      </c>
      <c r="D30" s="36">
        <f t="shared" si="1"/>
        <v>450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36">
        <v>719418</v>
      </c>
      <c r="C31" s="36">
        <f t="shared" si="0"/>
        <v>27</v>
      </c>
      <c r="D31" s="36">
        <f t="shared" si="1"/>
        <v>486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36">
        <v>719442</v>
      </c>
      <c r="C32" s="36">
        <f t="shared" si="0"/>
        <v>24</v>
      </c>
      <c r="D32" s="36">
        <f t="shared" si="1"/>
        <v>432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36">
        <v>719469</v>
      </c>
      <c r="C33" s="36">
        <f t="shared" si="0"/>
        <v>27</v>
      </c>
      <c r="D33" s="36">
        <f t="shared" si="1"/>
        <v>486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36">
        <v>719495</v>
      </c>
      <c r="C34" s="36">
        <f t="shared" si="0"/>
        <v>26</v>
      </c>
      <c r="D34" s="36">
        <f t="shared" si="1"/>
        <v>468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36">
        <v>719519</v>
      </c>
      <c r="C35" s="36">
        <f t="shared" si="0"/>
        <v>24</v>
      </c>
      <c r="D35" s="36">
        <f t="shared" si="1"/>
        <v>432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36">
        <v>719547</v>
      </c>
      <c r="C36" s="36">
        <f t="shared" si="0"/>
        <v>28</v>
      </c>
      <c r="D36" s="36">
        <f t="shared" si="1"/>
        <v>504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36">
        <v>719572</v>
      </c>
      <c r="C37" s="36">
        <f t="shared" si="0"/>
        <v>25</v>
      </c>
      <c r="D37" s="36">
        <f t="shared" si="1"/>
        <v>450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36">
        <v>719599</v>
      </c>
      <c r="C38" s="36">
        <f t="shared" si="0"/>
        <v>27</v>
      </c>
      <c r="D38" s="36">
        <f t="shared" si="1"/>
        <v>486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36">
        <v>719627</v>
      </c>
      <c r="C39" s="36">
        <f t="shared" si="0"/>
        <v>28</v>
      </c>
      <c r="D39" s="36">
        <f t="shared" si="1"/>
        <v>504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36">
        <v>719653</v>
      </c>
      <c r="C40" s="36">
        <f t="shared" si="0"/>
        <v>26</v>
      </c>
      <c r="D40" s="36">
        <f t="shared" si="1"/>
        <v>468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36">
        <v>719681</v>
      </c>
      <c r="C41" s="36">
        <f t="shared" si="0"/>
        <v>28</v>
      </c>
      <c r="D41" s="36">
        <f t="shared" si="1"/>
        <v>504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36">
        <v>719702</v>
      </c>
      <c r="C42" s="36">
        <f t="shared" si="0"/>
        <v>21</v>
      </c>
      <c r="D42" s="36">
        <f t="shared" si="1"/>
        <v>378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36">
        <v>719729</v>
      </c>
      <c r="C43" s="36">
        <f t="shared" si="0"/>
        <v>27</v>
      </c>
      <c r="D43" s="36">
        <f t="shared" si="1"/>
        <v>486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11682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11682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1">
      <selection activeCell="Q46" sqref="P46:Q46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113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41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39358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39358</v>
      </c>
      <c r="C20" s="36">
        <f>B20-B19</f>
        <v>0</v>
      </c>
      <c r="D20" s="36">
        <f>C20*18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39358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39358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39358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39358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39358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39362</v>
      </c>
      <c r="C26" s="36">
        <f t="shared" si="0"/>
        <v>4</v>
      </c>
      <c r="D26" s="36">
        <f t="shared" si="1"/>
        <v>72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39371</v>
      </c>
      <c r="C27" s="36">
        <f t="shared" si="0"/>
        <v>9</v>
      </c>
      <c r="D27" s="36">
        <f t="shared" si="1"/>
        <v>162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39380</v>
      </c>
      <c r="C28" s="36">
        <f t="shared" si="0"/>
        <v>9</v>
      </c>
      <c r="D28" s="36">
        <f t="shared" si="1"/>
        <v>162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39389</v>
      </c>
      <c r="C29" s="36">
        <f t="shared" si="0"/>
        <v>9</v>
      </c>
      <c r="D29" s="36">
        <f t="shared" si="1"/>
        <v>162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39399</v>
      </c>
      <c r="C30" s="36">
        <f t="shared" si="0"/>
        <v>10</v>
      </c>
      <c r="D30" s="36">
        <f t="shared" si="1"/>
        <v>180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39408</v>
      </c>
      <c r="C31" s="36">
        <f t="shared" si="0"/>
        <v>9</v>
      </c>
      <c r="D31" s="36">
        <f t="shared" si="1"/>
        <v>162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39416</v>
      </c>
      <c r="C32" s="36">
        <f t="shared" si="0"/>
        <v>8</v>
      </c>
      <c r="D32" s="36">
        <f t="shared" si="1"/>
        <v>144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39424</v>
      </c>
      <c r="C33" s="36">
        <f t="shared" si="0"/>
        <v>8</v>
      </c>
      <c r="D33" s="36">
        <f t="shared" si="1"/>
        <v>144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39431</v>
      </c>
      <c r="C34" s="36">
        <f t="shared" si="0"/>
        <v>7</v>
      </c>
      <c r="D34" s="36">
        <f t="shared" si="1"/>
        <v>126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39431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39431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39431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39431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39431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39431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39431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39431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39431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1314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1314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6">
      <selection activeCell="O49" sqref="O49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58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120</v>
      </c>
      <c r="J5" s="1"/>
      <c r="K5" s="1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42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12</v>
      </c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12409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12409</v>
      </c>
      <c r="C20" s="36">
        <f>B20-B19</f>
        <v>0</v>
      </c>
      <c r="D20" s="36">
        <f>C20*12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12409</v>
      </c>
      <c r="C21" s="36">
        <f aca="true" t="shared" si="0" ref="C21:C43">B21-B20</f>
        <v>0</v>
      </c>
      <c r="D21" s="36">
        <f aca="true" t="shared" si="1" ref="D21:D43">C21*12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12409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12409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12409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12409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12409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12409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12409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12409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12409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12409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12409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12409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12409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12409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12409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12409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12409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12409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12409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12409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12409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12409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3">
      <selection activeCell="O48" sqref="O48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119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43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78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9521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9521</v>
      </c>
      <c r="C20" s="36">
        <f>B20-B19</f>
        <v>0</v>
      </c>
      <c r="D20" s="36">
        <f>C20*120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9521</v>
      </c>
      <c r="C21" s="36">
        <f aca="true" t="shared" si="0" ref="C21:C43">B21-B20</f>
        <v>0</v>
      </c>
      <c r="D21" s="36">
        <f>C21*120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9521</v>
      </c>
      <c r="C22" s="36">
        <f t="shared" si="0"/>
        <v>0</v>
      </c>
      <c r="D22" s="36">
        <f aca="true" t="shared" si="1" ref="D22:D43">C22*120</f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9521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9521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9521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9521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9521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9521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9521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9521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9521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9521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9521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9521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9521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9521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9521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9521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9521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9521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9521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9521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9521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0">
      <selection activeCell="O44" sqref="O44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58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111</v>
      </c>
      <c r="J5" s="1"/>
      <c r="K5" s="1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44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12</v>
      </c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8203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8203</v>
      </c>
      <c r="C20" s="36">
        <f>B20-B19</f>
        <v>0</v>
      </c>
      <c r="D20" s="36">
        <f>C20*12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8203</v>
      </c>
      <c r="C21" s="36">
        <f aca="true" t="shared" si="0" ref="C21:C43">B21-B20</f>
        <v>0</v>
      </c>
      <c r="D21" s="36">
        <f aca="true" t="shared" si="1" ref="D21:D43">C21*12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8203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8203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8203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8203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8203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8203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8203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8203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8203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8203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8203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8203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8203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8203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8203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8203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8203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8203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8203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8203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8203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8203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2">
      <selection activeCell="N55" sqref="N55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79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47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51697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51699</v>
      </c>
      <c r="C20" s="36">
        <f>B20-B19</f>
        <v>2</v>
      </c>
      <c r="D20" s="36">
        <f>C20*180</f>
        <v>360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51701</v>
      </c>
      <c r="C21" s="36">
        <f aca="true" t="shared" si="0" ref="C21:C43">B21-B20</f>
        <v>2</v>
      </c>
      <c r="D21" s="36">
        <f aca="true" t="shared" si="1" ref="D21:D43">C21*180</f>
        <v>360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51703</v>
      </c>
      <c r="C22" s="36">
        <f t="shared" si="0"/>
        <v>2</v>
      </c>
      <c r="D22" s="36">
        <f t="shared" si="1"/>
        <v>360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51705</v>
      </c>
      <c r="C23" s="36">
        <f t="shared" si="0"/>
        <v>2</v>
      </c>
      <c r="D23" s="36">
        <f t="shared" si="1"/>
        <v>360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51706</v>
      </c>
      <c r="C24" s="36">
        <f t="shared" si="0"/>
        <v>1</v>
      </c>
      <c r="D24" s="36">
        <f t="shared" si="1"/>
        <v>180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51708</v>
      </c>
      <c r="C25" s="36">
        <f t="shared" si="0"/>
        <v>2</v>
      </c>
      <c r="D25" s="36">
        <f t="shared" si="1"/>
        <v>360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51710</v>
      </c>
      <c r="C26" s="36">
        <f t="shared" si="0"/>
        <v>2</v>
      </c>
      <c r="D26" s="36">
        <f t="shared" si="1"/>
        <v>360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51712</v>
      </c>
      <c r="C27" s="36">
        <f t="shared" si="0"/>
        <v>2</v>
      </c>
      <c r="D27" s="36">
        <f t="shared" si="1"/>
        <v>360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51713</v>
      </c>
      <c r="C28" s="36">
        <f t="shared" si="0"/>
        <v>1</v>
      </c>
      <c r="D28" s="36">
        <f t="shared" si="1"/>
        <v>180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51715</v>
      </c>
      <c r="C29" s="36">
        <f t="shared" si="0"/>
        <v>2</v>
      </c>
      <c r="D29" s="36">
        <f t="shared" si="1"/>
        <v>360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51716</v>
      </c>
      <c r="C30" s="36">
        <f t="shared" si="0"/>
        <v>1</v>
      </c>
      <c r="D30" s="36">
        <f t="shared" si="1"/>
        <v>180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51718</v>
      </c>
      <c r="C31" s="36">
        <f t="shared" si="0"/>
        <v>2</v>
      </c>
      <c r="D31" s="36">
        <f t="shared" si="1"/>
        <v>360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51720</v>
      </c>
      <c r="C32" s="36">
        <f t="shared" si="0"/>
        <v>2</v>
      </c>
      <c r="D32" s="36">
        <f t="shared" si="1"/>
        <v>360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51721</v>
      </c>
      <c r="C33" s="36">
        <f t="shared" si="0"/>
        <v>1</v>
      </c>
      <c r="D33" s="36">
        <f t="shared" si="1"/>
        <v>180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51723</v>
      </c>
      <c r="C34" s="36">
        <f t="shared" si="0"/>
        <v>2</v>
      </c>
      <c r="D34" s="36">
        <f t="shared" si="1"/>
        <v>360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51725</v>
      </c>
      <c r="C35" s="36">
        <f t="shared" si="0"/>
        <v>2</v>
      </c>
      <c r="D35" s="36">
        <f t="shared" si="1"/>
        <v>360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51727</v>
      </c>
      <c r="C36" s="36">
        <f t="shared" si="0"/>
        <v>2</v>
      </c>
      <c r="D36" s="36">
        <f t="shared" si="1"/>
        <v>360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51728</v>
      </c>
      <c r="C37" s="36">
        <f t="shared" si="0"/>
        <v>1</v>
      </c>
      <c r="D37" s="36">
        <f t="shared" si="1"/>
        <v>180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51730</v>
      </c>
      <c r="C38" s="36">
        <f t="shared" si="0"/>
        <v>2</v>
      </c>
      <c r="D38" s="36">
        <f t="shared" si="1"/>
        <v>360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51732</v>
      </c>
      <c r="C39" s="36">
        <f t="shared" si="0"/>
        <v>2</v>
      </c>
      <c r="D39" s="36">
        <f t="shared" si="1"/>
        <v>360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51733</v>
      </c>
      <c r="C40" s="36">
        <f t="shared" si="0"/>
        <v>1</v>
      </c>
      <c r="D40" s="36">
        <f t="shared" si="1"/>
        <v>180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51735</v>
      </c>
      <c r="C41" s="36">
        <f t="shared" si="0"/>
        <v>2</v>
      </c>
      <c r="D41" s="36">
        <f t="shared" si="1"/>
        <v>360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51737</v>
      </c>
      <c r="C42" s="36">
        <f t="shared" si="0"/>
        <v>2</v>
      </c>
      <c r="D42" s="36">
        <f t="shared" si="1"/>
        <v>360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51739</v>
      </c>
      <c r="C43" s="36">
        <f t="shared" si="0"/>
        <v>2</v>
      </c>
      <c r="D43" s="36">
        <f t="shared" si="1"/>
        <v>360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7560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7560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1">
      <selection activeCell="A56" sqref="A56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81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49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59">
        <v>89543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49">
        <v>89546</v>
      </c>
      <c r="C20" s="36">
        <f>B20-B19</f>
        <v>3</v>
      </c>
      <c r="D20" s="36">
        <f>C20*180</f>
        <v>540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49">
        <v>89549</v>
      </c>
      <c r="C21" s="36">
        <f aca="true" t="shared" si="0" ref="C21:C43">B21-B20</f>
        <v>3</v>
      </c>
      <c r="D21" s="36">
        <f aca="true" t="shared" si="1" ref="D21:D43">C21*180</f>
        <v>540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49">
        <v>89551</v>
      </c>
      <c r="C22" s="36">
        <f t="shared" si="0"/>
        <v>2</v>
      </c>
      <c r="D22" s="36">
        <f t="shared" si="1"/>
        <v>360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49">
        <v>89553</v>
      </c>
      <c r="C23" s="36">
        <f t="shared" si="0"/>
        <v>2</v>
      </c>
      <c r="D23" s="36">
        <f t="shared" si="1"/>
        <v>360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49">
        <v>89556</v>
      </c>
      <c r="C24" s="36">
        <f t="shared" si="0"/>
        <v>3</v>
      </c>
      <c r="D24" s="36">
        <f t="shared" si="1"/>
        <v>540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49">
        <v>89559</v>
      </c>
      <c r="C25" s="36">
        <f t="shared" si="0"/>
        <v>3</v>
      </c>
      <c r="D25" s="36">
        <f t="shared" si="1"/>
        <v>540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49">
        <v>89560</v>
      </c>
      <c r="C26" s="36">
        <f t="shared" si="0"/>
        <v>1</v>
      </c>
      <c r="D26" s="36">
        <f t="shared" si="1"/>
        <v>180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49">
        <v>89562</v>
      </c>
      <c r="C27" s="36">
        <f t="shared" si="0"/>
        <v>2</v>
      </c>
      <c r="D27" s="36">
        <f t="shared" si="1"/>
        <v>360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49">
        <v>89564</v>
      </c>
      <c r="C28" s="36">
        <f t="shared" si="0"/>
        <v>2</v>
      </c>
      <c r="D28" s="36">
        <f t="shared" si="1"/>
        <v>360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49">
        <v>89567</v>
      </c>
      <c r="C29" s="36">
        <f t="shared" si="0"/>
        <v>3</v>
      </c>
      <c r="D29" s="36">
        <f t="shared" si="1"/>
        <v>540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49">
        <v>89569</v>
      </c>
      <c r="C30" s="36">
        <f t="shared" si="0"/>
        <v>2</v>
      </c>
      <c r="D30" s="36">
        <f t="shared" si="1"/>
        <v>360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49">
        <v>89571</v>
      </c>
      <c r="C31" s="36">
        <f t="shared" si="0"/>
        <v>2</v>
      </c>
      <c r="D31" s="36">
        <f t="shared" si="1"/>
        <v>360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49">
        <v>89573</v>
      </c>
      <c r="C32" s="36">
        <f t="shared" si="0"/>
        <v>2</v>
      </c>
      <c r="D32" s="36">
        <f t="shared" si="1"/>
        <v>360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49">
        <v>89576</v>
      </c>
      <c r="C33" s="36">
        <f t="shared" si="0"/>
        <v>3</v>
      </c>
      <c r="D33" s="36">
        <f t="shared" si="1"/>
        <v>540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49">
        <v>89578</v>
      </c>
      <c r="C34" s="36">
        <f t="shared" si="0"/>
        <v>2</v>
      </c>
      <c r="D34" s="36">
        <f t="shared" si="1"/>
        <v>360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49">
        <v>89580</v>
      </c>
      <c r="C35" s="36">
        <f t="shared" si="0"/>
        <v>2</v>
      </c>
      <c r="D35" s="36">
        <f t="shared" si="1"/>
        <v>360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49">
        <v>89582</v>
      </c>
      <c r="C36" s="36">
        <f t="shared" si="0"/>
        <v>2</v>
      </c>
      <c r="D36" s="36">
        <f t="shared" si="1"/>
        <v>360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49">
        <v>89585</v>
      </c>
      <c r="C37" s="36">
        <f t="shared" si="0"/>
        <v>3</v>
      </c>
      <c r="D37" s="36">
        <f t="shared" si="1"/>
        <v>540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49">
        <v>89587</v>
      </c>
      <c r="C38" s="36">
        <f t="shared" si="0"/>
        <v>2</v>
      </c>
      <c r="D38" s="36">
        <f t="shared" si="1"/>
        <v>360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49">
        <v>89589</v>
      </c>
      <c r="C39" s="36">
        <f t="shared" si="0"/>
        <v>2</v>
      </c>
      <c r="D39" s="36">
        <f t="shared" si="1"/>
        <v>360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49">
        <v>89591</v>
      </c>
      <c r="C40" s="36">
        <f t="shared" si="0"/>
        <v>2</v>
      </c>
      <c r="D40" s="36">
        <f t="shared" si="1"/>
        <v>360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49">
        <v>89593</v>
      </c>
      <c r="C41" s="36">
        <f t="shared" si="0"/>
        <v>2</v>
      </c>
      <c r="D41" s="36">
        <f t="shared" si="1"/>
        <v>360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49">
        <v>89596</v>
      </c>
      <c r="C42" s="36">
        <f t="shared" si="0"/>
        <v>3</v>
      </c>
      <c r="D42" s="36">
        <f t="shared" si="1"/>
        <v>540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49">
        <v>89598</v>
      </c>
      <c r="C43" s="36">
        <f t="shared" si="0"/>
        <v>2</v>
      </c>
      <c r="D43" s="36">
        <f t="shared" si="1"/>
        <v>360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9900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9900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0">
      <selection activeCell="O51" sqref="O51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82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50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91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91</v>
      </c>
      <c r="C20" s="36">
        <f>B20-B19</f>
        <v>0</v>
      </c>
      <c r="D20" s="36">
        <f>C20*180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91</v>
      </c>
      <c r="C21" s="36">
        <f aca="true" t="shared" si="0" ref="C21:C43">B21-B20</f>
        <v>0</v>
      </c>
      <c r="D21" s="36">
        <f aca="true" t="shared" si="1" ref="D21:D43">C21*180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91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91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91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91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91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91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91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91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91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91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91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91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91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91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91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91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91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91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91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91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91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91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9">
      <selection activeCell="M62" sqref="M62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115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53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4254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4254</v>
      </c>
      <c r="C20" s="36">
        <f>B20-B19</f>
        <v>0</v>
      </c>
      <c r="D20" s="36">
        <f>C20*180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4254</v>
      </c>
      <c r="C21" s="36">
        <f aca="true" t="shared" si="0" ref="C21:C43">B21-B20</f>
        <v>0</v>
      </c>
      <c r="D21" s="36">
        <f aca="true" t="shared" si="1" ref="D21:D43">C21*180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4254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4254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4254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4254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4254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4254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4254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4254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4254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4254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4254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4254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4254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4254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4254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4254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4254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4254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4254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4254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4254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4254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B44" s="75"/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8">
      <selection activeCell="N52" sqref="N52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65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'ТГ 1'!A11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64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66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61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62</v>
      </c>
      <c r="C16" s="23"/>
      <c r="D16" s="23"/>
      <c r="E16" s="24"/>
      <c r="F16" s="22" t="s">
        <v>63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2089260</v>
      </c>
      <c r="C19" s="4"/>
      <c r="D19" s="4"/>
      <c r="E19" s="4"/>
      <c r="F19" s="83">
        <v>1166430</v>
      </c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4">
        <v>2089294</v>
      </c>
      <c r="C20" s="36">
        <f>B20-B19</f>
        <v>34</v>
      </c>
      <c r="D20" s="36">
        <f>C20*180</f>
        <v>6120</v>
      </c>
      <c r="E20" s="5"/>
      <c r="F20" s="84">
        <v>1166446</v>
      </c>
      <c r="G20" s="36">
        <f aca="true" t="shared" si="0" ref="G20:G42">F20-F19</f>
        <v>16</v>
      </c>
      <c r="H20" s="36">
        <f>G20*180</f>
        <v>2880</v>
      </c>
      <c r="I20" s="37">
        <f>H20/D20</f>
        <v>0.47058823529411764</v>
      </c>
      <c r="J20" s="5"/>
      <c r="K20" s="5"/>
      <c r="L20" s="5"/>
    </row>
    <row r="21" spans="1:12" ht="12.75">
      <c r="A21" s="34" t="s">
        <v>27</v>
      </c>
      <c r="B21" s="4">
        <v>2089328</v>
      </c>
      <c r="C21" s="36">
        <f aca="true" t="shared" si="1" ref="C21:C43">B21-B20</f>
        <v>34</v>
      </c>
      <c r="D21" s="36">
        <f aca="true" t="shared" si="2" ref="D21:D43">C21*180</f>
        <v>6120</v>
      </c>
      <c r="E21" s="5"/>
      <c r="F21" s="84">
        <v>1166464</v>
      </c>
      <c r="G21" s="36">
        <f t="shared" si="0"/>
        <v>18</v>
      </c>
      <c r="H21" s="36">
        <f aca="true" t="shared" si="3" ref="H21:H43">G21*180</f>
        <v>3240</v>
      </c>
      <c r="I21" s="37">
        <f aca="true" t="shared" si="4" ref="I21:I44">H21/D21</f>
        <v>0.5294117647058824</v>
      </c>
      <c r="J21" s="5"/>
      <c r="K21" s="5"/>
      <c r="L21" s="5"/>
    </row>
    <row r="22" spans="1:12" ht="12.75">
      <c r="A22" s="34" t="s">
        <v>28</v>
      </c>
      <c r="B22" s="4">
        <v>2089361</v>
      </c>
      <c r="C22" s="36">
        <f t="shared" si="1"/>
        <v>33</v>
      </c>
      <c r="D22" s="36">
        <f t="shared" si="2"/>
        <v>5940</v>
      </c>
      <c r="E22" s="5"/>
      <c r="F22" s="84">
        <v>1166480</v>
      </c>
      <c r="G22" s="36">
        <f t="shared" si="0"/>
        <v>16</v>
      </c>
      <c r="H22" s="36">
        <f t="shared" si="3"/>
        <v>2880</v>
      </c>
      <c r="I22" s="37">
        <f t="shared" si="4"/>
        <v>0.48484848484848486</v>
      </c>
      <c r="J22" s="5"/>
      <c r="K22" s="5"/>
      <c r="L22" s="5"/>
    </row>
    <row r="23" spans="1:12" ht="12.75">
      <c r="A23" s="34" t="s">
        <v>29</v>
      </c>
      <c r="B23" s="4">
        <v>2089395</v>
      </c>
      <c r="C23" s="36">
        <f t="shared" si="1"/>
        <v>34</v>
      </c>
      <c r="D23" s="36">
        <f t="shared" si="2"/>
        <v>6120</v>
      </c>
      <c r="E23" s="5"/>
      <c r="F23" s="84">
        <v>1166493</v>
      </c>
      <c r="G23" s="36">
        <f t="shared" si="0"/>
        <v>13</v>
      </c>
      <c r="H23" s="36">
        <f t="shared" si="3"/>
        <v>2340</v>
      </c>
      <c r="I23" s="37">
        <f t="shared" si="4"/>
        <v>0.38235294117647056</v>
      </c>
      <c r="J23" s="5"/>
      <c r="K23" s="5"/>
      <c r="L23" s="5"/>
    </row>
    <row r="24" spans="1:12" ht="12.75">
      <c r="A24" s="34" t="s">
        <v>30</v>
      </c>
      <c r="B24" s="4">
        <v>2089428</v>
      </c>
      <c r="C24" s="36">
        <f t="shared" si="1"/>
        <v>33</v>
      </c>
      <c r="D24" s="36">
        <f t="shared" si="2"/>
        <v>5940</v>
      </c>
      <c r="E24" s="5"/>
      <c r="F24" s="84">
        <v>1166513</v>
      </c>
      <c r="G24" s="36">
        <f t="shared" si="0"/>
        <v>20</v>
      </c>
      <c r="H24" s="36">
        <f t="shared" si="3"/>
        <v>3600</v>
      </c>
      <c r="I24" s="37">
        <f t="shared" si="4"/>
        <v>0.6060606060606061</v>
      </c>
      <c r="J24" s="5"/>
      <c r="K24" s="5"/>
      <c r="L24" s="5"/>
    </row>
    <row r="25" spans="1:12" ht="12.75">
      <c r="A25" s="34" t="s">
        <v>31</v>
      </c>
      <c r="B25" s="4">
        <v>2089461</v>
      </c>
      <c r="C25" s="36">
        <f t="shared" si="1"/>
        <v>33</v>
      </c>
      <c r="D25" s="36">
        <f t="shared" si="2"/>
        <v>5940</v>
      </c>
      <c r="E25" s="5"/>
      <c r="F25" s="84">
        <v>1166532</v>
      </c>
      <c r="G25" s="36">
        <f t="shared" si="0"/>
        <v>19</v>
      </c>
      <c r="H25" s="36">
        <f t="shared" si="3"/>
        <v>3420</v>
      </c>
      <c r="I25" s="37">
        <f t="shared" si="4"/>
        <v>0.5757575757575758</v>
      </c>
      <c r="J25" s="5"/>
      <c r="K25" s="5"/>
      <c r="L25" s="5"/>
    </row>
    <row r="26" spans="1:12" ht="12.75">
      <c r="A26" s="34" t="s">
        <v>32</v>
      </c>
      <c r="B26" s="4">
        <v>2089495</v>
      </c>
      <c r="C26" s="36">
        <f t="shared" si="1"/>
        <v>34</v>
      </c>
      <c r="D26" s="36">
        <f t="shared" si="2"/>
        <v>6120</v>
      </c>
      <c r="E26" s="5"/>
      <c r="F26" s="84">
        <v>1166552</v>
      </c>
      <c r="G26" s="36">
        <f t="shared" si="0"/>
        <v>20</v>
      </c>
      <c r="H26" s="36">
        <f t="shared" si="3"/>
        <v>3600</v>
      </c>
      <c r="I26" s="37">
        <f t="shared" si="4"/>
        <v>0.5882352941176471</v>
      </c>
      <c r="J26" s="5"/>
      <c r="K26" s="5"/>
      <c r="L26" s="5"/>
    </row>
    <row r="27" spans="1:12" ht="12.75">
      <c r="A27" s="34" t="s">
        <v>33</v>
      </c>
      <c r="B27" s="4">
        <v>2089528</v>
      </c>
      <c r="C27" s="36">
        <f t="shared" si="1"/>
        <v>33</v>
      </c>
      <c r="D27" s="36">
        <f t="shared" si="2"/>
        <v>5940</v>
      </c>
      <c r="E27" s="5"/>
      <c r="F27" s="84">
        <v>1166577</v>
      </c>
      <c r="G27" s="36">
        <f t="shared" si="0"/>
        <v>25</v>
      </c>
      <c r="H27" s="36">
        <f t="shared" si="3"/>
        <v>4500</v>
      </c>
      <c r="I27" s="37">
        <f t="shared" si="4"/>
        <v>0.7575757575757576</v>
      </c>
      <c r="J27" s="5"/>
      <c r="K27" s="5"/>
      <c r="L27" s="5"/>
    </row>
    <row r="28" spans="1:12" ht="12.75">
      <c r="A28" s="34" t="s">
        <v>34</v>
      </c>
      <c r="B28" s="4">
        <v>2089561</v>
      </c>
      <c r="C28" s="36">
        <f t="shared" si="1"/>
        <v>33</v>
      </c>
      <c r="D28" s="36">
        <f t="shared" si="2"/>
        <v>5940</v>
      </c>
      <c r="E28" s="5"/>
      <c r="F28" s="84">
        <v>1166605</v>
      </c>
      <c r="G28" s="36">
        <f t="shared" si="0"/>
        <v>28</v>
      </c>
      <c r="H28" s="36">
        <f t="shared" si="3"/>
        <v>5040</v>
      </c>
      <c r="I28" s="37">
        <f t="shared" si="4"/>
        <v>0.8484848484848485</v>
      </c>
      <c r="J28" s="5"/>
      <c r="K28" s="5"/>
      <c r="L28" s="5"/>
    </row>
    <row r="29" spans="1:12" ht="12.75">
      <c r="A29" s="34" t="s">
        <v>35</v>
      </c>
      <c r="B29" s="4">
        <v>2089594</v>
      </c>
      <c r="C29" s="36">
        <f t="shared" si="1"/>
        <v>33</v>
      </c>
      <c r="D29" s="36">
        <f t="shared" si="2"/>
        <v>5940</v>
      </c>
      <c r="E29" s="5"/>
      <c r="F29" s="84">
        <v>1166633</v>
      </c>
      <c r="G29" s="36">
        <f t="shared" si="0"/>
        <v>28</v>
      </c>
      <c r="H29" s="36">
        <f t="shared" si="3"/>
        <v>5040</v>
      </c>
      <c r="I29" s="37">
        <f t="shared" si="4"/>
        <v>0.8484848484848485</v>
      </c>
      <c r="J29" s="5"/>
      <c r="K29" s="5"/>
      <c r="L29" s="5"/>
    </row>
    <row r="30" spans="1:12" ht="12.75">
      <c r="A30" s="34" t="s">
        <v>36</v>
      </c>
      <c r="B30" s="4">
        <v>2089629</v>
      </c>
      <c r="C30" s="36">
        <f t="shared" si="1"/>
        <v>35</v>
      </c>
      <c r="D30" s="36">
        <f t="shared" si="2"/>
        <v>6300</v>
      </c>
      <c r="E30" s="5"/>
      <c r="F30" s="84">
        <v>1166661</v>
      </c>
      <c r="G30" s="36">
        <f t="shared" si="0"/>
        <v>28</v>
      </c>
      <c r="H30" s="36">
        <f t="shared" si="3"/>
        <v>5040</v>
      </c>
      <c r="I30" s="37">
        <f t="shared" si="4"/>
        <v>0.8</v>
      </c>
      <c r="J30" s="5"/>
      <c r="K30" s="5"/>
      <c r="L30" s="5"/>
    </row>
    <row r="31" spans="1:12" ht="12.75">
      <c r="A31" s="34" t="s">
        <v>37</v>
      </c>
      <c r="B31" s="4">
        <v>2089664</v>
      </c>
      <c r="C31" s="36">
        <f t="shared" si="1"/>
        <v>35</v>
      </c>
      <c r="D31" s="36">
        <f t="shared" si="2"/>
        <v>6300</v>
      </c>
      <c r="E31" s="5"/>
      <c r="F31" s="84">
        <v>1166692</v>
      </c>
      <c r="G31" s="36">
        <f t="shared" si="0"/>
        <v>31</v>
      </c>
      <c r="H31" s="36">
        <f t="shared" si="3"/>
        <v>5580</v>
      </c>
      <c r="I31" s="37">
        <f t="shared" si="4"/>
        <v>0.8857142857142857</v>
      </c>
      <c r="J31" s="5"/>
      <c r="K31" s="5"/>
      <c r="L31" s="5"/>
    </row>
    <row r="32" spans="1:12" ht="12.75">
      <c r="A32" s="34" t="s">
        <v>38</v>
      </c>
      <c r="B32" s="4">
        <v>2089698</v>
      </c>
      <c r="C32" s="36">
        <f t="shared" si="1"/>
        <v>34</v>
      </c>
      <c r="D32" s="36">
        <f t="shared" si="2"/>
        <v>6120</v>
      </c>
      <c r="E32" s="5"/>
      <c r="F32" s="84">
        <v>1166717</v>
      </c>
      <c r="G32" s="36">
        <f t="shared" si="0"/>
        <v>25</v>
      </c>
      <c r="H32" s="36">
        <f t="shared" si="3"/>
        <v>4500</v>
      </c>
      <c r="I32" s="37">
        <f t="shared" si="4"/>
        <v>0.7352941176470589</v>
      </c>
      <c r="J32" s="5"/>
      <c r="K32" s="5"/>
      <c r="L32" s="5"/>
    </row>
    <row r="33" spans="1:12" ht="12.75">
      <c r="A33" s="34" t="s">
        <v>39</v>
      </c>
      <c r="B33" s="4">
        <v>2089736</v>
      </c>
      <c r="C33" s="36">
        <f t="shared" si="1"/>
        <v>38</v>
      </c>
      <c r="D33" s="36">
        <f t="shared" si="2"/>
        <v>6840</v>
      </c>
      <c r="E33" s="5"/>
      <c r="F33" s="84">
        <v>1166744</v>
      </c>
      <c r="G33" s="36">
        <f t="shared" si="0"/>
        <v>27</v>
      </c>
      <c r="H33" s="36">
        <f t="shared" si="3"/>
        <v>4860</v>
      </c>
      <c r="I33" s="37">
        <f t="shared" si="4"/>
        <v>0.7105263157894737</v>
      </c>
      <c r="J33" s="5"/>
      <c r="K33" s="5"/>
      <c r="L33" s="5"/>
    </row>
    <row r="34" spans="1:12" ht="12.75">
      <c r="A34" s="34" t="s">
        <v>40</v>
      </c>
      <c r="B34" s="4">
        <v>2089772</v>
      </c>
      <c r="C34" s="36">
        <f t="shared" si="1"/>
        <v>36</v>
      </c>
      <c r="D34" s="36">
        <f t="shared" si="2"/>
        <v>6480</v>
      </c>
      <c r="E34" s="5"/>
      <c r="F34" s="84">
        <v>1166767</v>
      </c>
      <c r="G34" s="36">
        <f t="shared" si="0"/>
        <v>23</v>
      </c>
      <c r="H34" s="36">
        <f t="shared" si="3"/>
        <v>4140</v>
      </c>
      <c r="I34" s="37">
        <f t="shared" si="4"/>
        <v>0.6388888888888888</v>
      </c>
      <c r="J34" s="5"/>
      <c r="K34" s="5"/>
      <c r="L34" s="5"/>
    </row>
    <row r="35" spans="1:12" ht="12.75">
      <c r="A35" s="34" t="s">
        <v>41</v>
      </c>
      <c r="B35" s="4">
        <v>2089806</v>
      </c>
      <c r="C35" s="36">
        <f t="shared" si="1"/>
        <v>34</v>
      </c>
      <c r="D35" s="36">
        <f t="shared" si="2"/>
        <v>6120</v>
      </c>
      <c r="E35" s="5"/>
      <c r="F35" s="84">
        <v>1166788</v>
      </c>
      <c r="G35" s="36">
        <f t="shared" si="0"/>
        <v>21</v>
      </c>
      <c r="H35" s="36">
        <f t="shared" si="3"/>
        <v>3780</v>
      </c>
      <c r="I35" s="37">
        <f t="shared" si="4"/>
        <v>0.6176470588235294</v>
      </c>
      <c r="J35" s="5"/>
      <c r="K35" s="5"/>
      <c r="L35" s="5"/>
    </row>
    <row r="36" spans="1:12" ht="12.75">
      <c r="A36" s="34" t="s">
        <v>42</v>
      </c>
      <c r="B36" s="4">
        <v>2089839</v>
      </c>
      <c r="C36" s="36">
        <f t="shared" si="1"/>
        <v>33</v>
      </c>
      <c r="D36" s="36">
        <f t="shared" si="2"/>
        <v>5940</v>
      </c>
      <c r="E36" s="5"/>
      <c r="F36" s="84">
        <v>1166814</v>
      </c>
      <c r="G36" s="36">
        <f t="shared" si="0"/>
        <v>26</v>
      </c>
      <c r="H36" s="36">
        <f t="shared" si="3"/>
        <v>4680</v>
      </c>
      <c r="I36" s="37">
        <f t="shared" si="4"/>
        <v>0.7878787878787878</v>
      </c>
      <c r="J36" s="5"/>
      <c r="K36" s="5"/>
      <c r="L36" s="5"/>
    </row>
    <row r="37" spans="1:12" ht="12.75">
      <c r="A37" s="34" t="s">
        <v>43</v>
      </c>
      <c r="B37" s="4">
        <v>2089873</v>
      </c>
      <c r="C37" s="36">
        <f t="shared" si="1"/>
        <v>34</v>
      </c>
      <c r="D37" s="36">
        <f t="shared" si="2"/>
        <v>6120</v>
      </c>
      <c r="E37" s="5"/>
      <c r="F37" s="84">
        <v>1166842</v>
      </c>
      <c r="G37" s="36">
        <f t="shared" si="0"/>
        <v>28</v>
      </c>
      <c r="H37" s="36">
        <f t="shared" si="3"/>
        <v>5040</v>
      </c>
      <c r="I37" s="37">
        <f t="shared" si="4"/>
        <v>0.8235294117647058</v>
      </c>
      <c r="J37" s="5"/>
      <c r="K37" s="5"/>
      <c r="L37" s="5"/>
    </row>
    <row r="38" spans="1:12" ht="12.75">
      <c r="A38" s="34" t="s">
        <v>44</v>
      </c>
      <c r="B38" s="4">
        <v>2089907</v>
      </c>
      <c r="C38" s="36">
        <f t="shared" si="1"/>
        <v>34</v>
      </c>
      <c r="D38" s="36">
        <f t="shared" si="2"/>
        <v>6120</v>
      </c>
      <c r="E38" s="5"/>
      <c r="F38" s="84">
        <v>1166865</v>
      </c>
      <c r="G38" s="36">
        <f t="shared" si="0"/>
        <v>23</v>
      </c>
      <c r="H38" s="36">
        <f t="shared" si="3"/>
        <v>4140</v>
      </c>
      <c r="I38" s="37">
        <f t="shared" si="4"/>
        <v>0.6764705882352942</v>
      </c>
      <c r="J38" s="5"/>
      <c r="K38" s="5"/>
      <c r="L38" s="5"/>
    </row>
    <row r="39" spans="1:12" ht="12.75">
      <c r="A39" s="34" t="s">
        <v>45</v>
      </c>
      <c r="B39" s="4">
        <v>2089941</v>
      </c>
      <c r="C39" s="36">
        <f t="shared" si="1"/>
        <v>34</v>
      </c>
      <c r="D39" s="36">
        <f t="shared" si="2"/>
        <v>6120</v>
      </c>
      <c r="E39" s="5"/>
      <c r="F39" s="84">
        <v>1166893</v>
      </c>
      <c r="G39" s="36">
        <f t="shared" si="0"/>
        <v>28</v>
      </c>
      <c r="H39" s="36">
        <f t="shared" si="3"/>
        <v>5040</v>
      </c>
      <c r="I39" s="37">
        <f t="shared" si="4"/>
        <v>0.8235294117647058</v>
      </c>
      <c r="J39" s="5"/>
      <c r="K39" s="5"/>
      <c r="L39" s="5"/>
    </row>
    <row r="40" spans="1:12" ht="12.75">
      <c r="A40" s="34" t="s">
        <v>46</v>
      </c>
      <c r="B40" s="4">
        <v>2089974</v>
      </c>
      <c r="C40" s="36">
        <f t="shared" si="1"/>
        <v>33</v>
      </c>
      <c r="D40" s="36">
        <f t="shared" si="2"/>
        <v>5940</v>
      </c>
      <c r="E40" s="5"/>
      <c r="F40" s="84">
        <v>1166918</v>
      </c>
      <c r="G40" s="36">
        <f t="shared" si="0"/>
        <v>25</v>
      </c>
      <c r="H40" s="36">
        <f t="shared" si="3"/>
        <v>4500</v>
      </c>
      <c r="I40" s="37">
        <f t="shared" si="4"/>
        <v>0.7575757575757576</v>
      </c>
      <c r="J40" s="5"/>
      <c r="K40" s="5"/>
      <c r="L40" s="5"/>
    </row>
    <row r="41" spans="1:12" ht="12.75">
      <c r="A41" s="34" t="s">
        <v>47</v>
      </c>
      <c r="B41" s="4">
        <v>2090007</v>
      </c>
      <c r="C41" s="36">
        <f t="shared" si="1"/>
        <v>33</v>
      </c>
      <c r="D41" s="36">
        <f t="shared" si="2"/>
        <v>5940</v>
      </c>
      <c r="E41" s="5"/>
      <c r="F41" s="84">
        <v>1166945</v>
      </c>
      <c r="G41" s="36">
        <f t="shared" si="0"/>
        <v>27</v>
      </c>
      <c r="H41" s="36">
        <f t="shared" si="3"/>
        <v>4860</v>
      </c>
      <c r="I41" s="37">
        <f t="shared" si="4"/>
        <v>0.8181818181818182</v>
      </c>
      <c r="J41" s="5"/>
      <c r="K41" s="5"/>
      <c r="L41" s="5"/>
    </row>
    <row r="42" spans="1:12" ht="12.75">
      <c r="A42" s="34" t="s">
        <v>48</v>
      </c>
      <c r="B42" s="4">
        <v>2090040</v>
      </c>
      <c r="C42" s="36">
        <f t="shared" si="1"/>
        <v>33</v>
      </c>
      <c r="D42" s="36">
        <f t="shared" si="2"/>
        <v>5940</v>
      </c>
      <c r="E42" s="5"/>
      <c r="F42" s="84">
        <v>1166971</v>
      </c>
      <c r="G42" s="36">
        <f t="shared" si="0"/>
        <v>26</v>
      </c>
      <c r="H42" s="36">
        <f t="shared" si="3"/>
        <v>4680</v>
      </c>
      <c r="I42" s="37">
        <f t="shared" si="4"/>
        <v>0.7878787878787878</v>
      </c>
      <c r="J42" s="5"/>
      <c r="K42" s="5"/>
      <c r="L42" s="5"/>
    </row>
    <row r="43" spans="1:12" ht="12.75">
      <c r="A43" s="4" t="s">
        <v>49</v>
      </c>
      <c r="B43" s="4">
        <v>2090072</v>
      </c>
      <c r="C43" s="36">
        <f t="shared" si="1"/>
        <v>32</v>
      </c>
      <c r="D43" s="36">
        <f t="shared" si="2"/>
        <v>5760</v>
      </c>
      <c r="E43" s="5"/>
      <c r="F43" s="84">
        <v>1166994</v>
      </c>
      <c r="G43" s="36">
        <f>F43-F42</f>
        <v>23</v>
      </c>
      <c r="H43" s="36">
        <f t="shared" si="3"/>
        <v>4140</v>
      </c>
      <c r="I43" s="37">
        <f t="shared" si="4"/>
        <v>0.71875</v>
      </c>
      <c r="J43" s="5"/>
      <c r="K43" s="5"/>
      <c r="L43" s="5"/>
    </row>
    <row r="44" spans="1:12" ht="12.75">
      <c r="A44" s="16" t="s">
        <v>50</v>
      </c>
      <c r="D44" s="5">
        <f>SUM(D20:D43)</f>
        <v>146160</v>
      </c>
      <c r="E44" s="5"/>
      <c r="F44" s="5"/>
      <c r="G44" s="5"/>
      <c r="H44" s="5">
        <f>SUM(H20:H43)</f>
        <v>101520</v>
      </c>
      <c r="I44" s="37">
        <f t="shared" si="4"/>
        <v>0.6945812807881774</v>
      </c>
      <c r="J44" s="5"/>
      <c r="K44" s="5"/>
      <c r="L44" s="5"/>
    </row>
    <row r="45" spans="1:12" ht="12.75">
      <c r="A45" s="16" t="s">
        <v>51</v>
      </c>
      <c r="D45" s="5">
        <f>(B43-B19)*180</f>
        <v>146160</v>
      </c>
      <c r="E45" s="5"/>
      <c r="F45" s="5"/>
      <c r="G45" s="5"/>
      <c r="H45" s="5">
        <f>(F43-F19)*180</f>
        <v>101520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0">
      <selection activeCell="N46" sqref="N46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116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55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41284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41284</v>
      </c>
      <c r="C20" s="36">
        <f>B20-B19</f>
        <v>0</v>
      </c>
      <c r="D20" s="36">
        <f>C20*18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41284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41284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41284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41284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41284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41284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41284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41284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41284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41284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41284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41284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41284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41284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41284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41284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41284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41284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41284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41284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41284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41284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41284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9">
      <selection activeCell="N44" sqref="N44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121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56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78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6285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6285</v>
      </c>
      <c r="C20" s="36">
        <f>B20-B19</f>
        <v>0</v>
      </c>
      <c r="D20" s="36">
        <f>C20*120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6285</v>
      </c>
      <c r="C21" s="36">
        <f aca="true" t="shared" si="0" ref="C21:C43">B21-B20</f>
        <v>0</v>
      </c>
      <c r="D21" s="36">
        <f>C21*120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6285</v>
      </c>
      <c r="C22" s="36">
        <f t="shared" si="0"/>
        <v>0</v>
      </c>
      <c r="D22" s="36">
        <f aca="true" t="shared" si="1" ref="D22:D43">C22*120</f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6285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6285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6285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6285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6285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6285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6285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6285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6285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6285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6285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6285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6285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6285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6285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6285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6285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6285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6285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6285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6285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0">
      <selection activeCell="N43" sqref="N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122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59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78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44841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44841</v>
      </c>
      <c r="C20" s="36">
        <f>B20-B19</f>
        <v>0</v>
      </c>
      <c r="D20" s="36">
        <f>C20*120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44841</v>
      </c>
      <c r="C21" s="36">
        <f aca="true" t="shared" si="0" ref="C21:C43">B21-B20</f>
        <v>0</v>
      </c>
      <c r="D21" s="36">
        <f>C21*120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44841</v>
      </c>
      <c r="C22" s="36">
        <f t="shared" si="0"/>
        <v>0</v>
      </c>
      <c r="D22" s="36">
        <f aca="true" t="shared" si="1" ref="D22:D43">C22*120</f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44841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44841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44841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44841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44841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44841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44841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44841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44841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44841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44841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44841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44841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44841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44841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44841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44841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44841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44841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44841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44841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7">
      <selection activeCell="N53" sqref="N5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83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60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25474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25474</v>
      </c>
      <c r="C20" s="36">
        <f>B20-B19</f>
        <v>0</v>
      </c>
      <c r="D20" s="36">
        <f>C20*180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25474</v>
      </c>
      <c r="C21" s="36">
        <f aca="true" t="shared" si="0" ref="C21:C43">B21-B20</f>
        <v>0</v>
      </c>
      <c r="D21" s="36">
        <f aca="true" t="shared" si="1" ref="D21:D43">C21*180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25474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25474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25474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25474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25474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25474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25474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25474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25474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25474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25474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25474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25474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25474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25474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25474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25474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25474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25474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25474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25474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25474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3">
      <selection activeCell="P34" sqref="P33:P34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84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61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52649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52649</v>
      </c>
      <c r="C20" s="36">
        <f>B20-B19</f>
        <v>0</v>
      </c>
      <c r="D20" s="36">
        <f>C20*180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52649</v>
      </c>
      <c r="C21" s="36">
        <f aca="true" t="shared" si="0" ref="C21:C43">B21-B20</f>
        <v>0</v>
      </c>
      <c r="D21" s="36">
        <f aca="true" t="shared" si="1" ref="D21:D43">C21*180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52649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52649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52649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52649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52649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52649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52649</v>
      </c>
      <c r="C28" s="36">
        <f t="shared" si="0"/>
        <v>0</v>
      </c>
      <c r="D28" s="36">
        <f t="shared" si="1"/>
        <v>0</v>
      </c>
      <c r="E28" s="36"/>
      <c r="F28" s="36"/>
      <c r="G28" s="36"/>
      <c r="H28" s="5"/>
      <c r="I28" s="5"/>
      <c r="J28" s="5"/>
      <c r="K28" s="5"/>
      <c r="L28" s="5"/>
    </row>
    <row r="29" spans="1:12" ht="12.75">
      <c r="A29" s="34" t="s">
        <v>35</v>
      </c>
      <c r="B29" s="75">
        <v>52649</v>
      </c>
      <c r="C29" s="36">
        <f t="shared" si="0"/>
        <v>0</v>
      </c>
      <c r="D29" s="36">
        <f t="shared" si="1"/>
        <v>0</v>
      </c>
      <c r="E29" s="36"/>
      <c r="F29" s="36"/>
      <c r="G29" s="36"/>
      <c r="H29" s="5"/>
      <c r="I29" s="5"/>
      <c r="J29" s="5"/>
      <c r="K29" s="5"/>
      <c r="L29" s="5"/>
    </row>
    <row r="30" spans="1:12" ht="12.75">
      <c r="A30" s="34" t="s">
        <v>36</v>
      </c>
      <c r="B30" s="75">
        <v>52649</v>
      </c>
      <c r="C30" s="36">
        <f t="shared" si="0"/>
        <v>0</v>
      </c>
      <c r="D30" s="36">
        <f t="shared" si="1"/>
        <v>0</v>
      </c>
      <c r="E30" s="36"/>
      <c r="F30" s="36"/>
      <c r="G30" s="36"/>
      <c r="H30" s="5"/>
      <c r="I30" s="5"/>
      <c r="J30" s="5"/>
      <c r="K30" s="5"/>
      <c r="L30" s="5"/>
    </row>
    <row r="31" spans="1:12" ht="12.75">
      <c r="A31" s="34" t="s">
        <v>37</v>
      </c>
      <c r="B31" s="75">
        <v>52649</v>
      </c>
      <c r="C31" s="36">
        <f t="shared" si="0"/>
        <v>0</v>
      </c>
      <c r="D31" s="36">
        <f t="shared" si="1"/>
        <v>0</v>
      </c>
      <c r="E31" s="36"/>
      <c r="F31" s="36"/>
      <c r="G31" s="36"/>
      <c r="H31" s="5"/>
      <c r="I31" s="5"/>
      <c r="J31" s="5"/>
      <c r="K31" s="5"/>
      <c r="L31" s="5"/>
    </row>
    <row r="32" spans="1:12" ht="12.75">
      <c r="A32" s="34" t="s">
        <v>38</v>
      </c>
      <c r="B32" s="75">
        <v>52649</v>
      </c>
      <c r="C32" s="36">
        <f t="shared" si="0"/>
        <v>0</v>
      </c>
      <c r="D32" s="36">
        <f t="shared" si="1"/>
        <v>0</v>
      </c>
      <c r="E32" s="36"/>
      <c r="F32" s="36"/>
      <c r="G32" s="36"/>
      <c r="H32" s="5"/>
      <c r="I32" s="5"/>
      <c r="J32" s="5"/>
      <c r="K32" s="5"/>
      <c r="L32" s="5"/>
    </row>
    <row r="33" spans="1:12" ht="12.75">
      <c r="A33" s="34" t="s">
        <v>39</v>
      </c>
      <c r="B33" s="75">
        <v>52649</v>
      </c>
      <c r="C33" s="36">
        <f t="shared" si="0"/>
        <v>0</v>
      </c>
      <c r="D33" s="36">
        <f t="shared" si="1"/>
        <v>0</v>
      </c>
      <c r="E33" s="36"/>
      <c r="F33" s="36"/>
      <c r="G33" s="36"/>
      <c r="H33" s="5"/>
      <c r="I33" s="5"/>
      <c r="J33" s="5"/>
      <c r="K33" s="5"/>
      <c r="L33" s="5"/>
    </row>
    <row r="34" spans="1:12" ht="12.75">
      <c r="A34" s="34" t="s">
        <v>40</v>
      </c>
      <c r="B34" s="75">
        <v>52649</v>
      </c>
      <c r="C34" s="36">
        <f t="shared" si="0"/>
        <v>0</v>
      </c>
      <c r="D34" s="36">
        <f t="shared" si="1"/>
        <v>0</v>
      </c>
      <c r="E34" s="36"/>
      <c r="F34" s="36"/>
      <c r="G34" s="36"/>
      <c r="H34" s="5"/>
      <c r="I34" s="5"/>
      <c r="J34" s="5"/>
      <c r="K34" s="5"/>
      <c r="L34" s="5"/>
    </row>
    <row r="35" spans="1:12" ht="12.75">
      <c r="A35" s="34" t="s">
        <v>41</v>
      </c>
      <c r="B35" s="75">
        <v>52649</v>
      </c>
      <c r="C35" s="36">
        <f t="shared" si="0"/>
        <v>0</v>
      </c>
      <c r="D35" s="36">
        <f t="shared" si="1"/>
        <v>0</v>
      </c>
      <c r="E35" s="36"/>
      <c r="F35" s="36"/>
      <c r="G35" s="36"/>
      <c r="H35" s="5"/>
      <c r="I35" s="5"/>
      <c r="J35" s="5"/>
      <c r="K35" s="5"/>
      <c r="L35" s="5"/>
    </row>
    <row r="36" spans="1:12" ht="12.75">
      <c r="A36" s="34" t="s">
        <v>42</v>
      </c>
      <c r="B36" s="75">
        <v>52649</v>
      </c>
      <c r="C36" s="36">
        <f t="shared" si="0"/>
        <v>0</v>
      </c>
      <c r="D36" s="36">
        <f t="shared" si="1"/>
        <v>0</v>
      </c>
      <c r="E36" s="36"/>
      <c r="F36" s="36"/>
      <c r="G36" s="36"/>
      <c r="H36" s="5"/>
      <c r="I36" s="5"/>
      <c r="J36" s="5"/>
      <c r="K36" s="5"/>
      <c r="L36" s="5"/>
    </row>
    <row r="37" spans="1:12" ht="12.75">
      <c r="A37" s="34" t="s">
        <v>43</v>
      </c>
      <c r="B37" s="75">
        <v>52649</v>
      </c>
      <c r="C37" s="36">
        <f t="shared" si="0"/>
        <v>0</v>
      </c>
      <c r="D37" s="36">
        <f t="shared" si="1"/>
        <v>0</v>
      </c>
      <c r="E37" s="36"/>
      <c r="F37" s="36"/>
      <c r="G37" s="36"/>
      <c r="H37" s="5"/>
      <c r="I37" s="5"/>
      <c r="J37" s="5"/>
      <c r="K37" s="5"/>
      <c r="L37" s="5"/>
    </row>
    <row r="38" spans="1:12" ht="12.75">
      <c r="A38" s="34" t="s">
        <v>44</v>
      </c>
      <c r="B38" s="75">
        <v>52649</v>
      </c>
      <c r="C38" s="36">
        <f t="shared" si="0"/>
        <v>0</v>
      </c>
      <c r="D38" s="36">
        <f t="shared" si="1"/>
        <v>0</v>
      </c>
      <c r="E38" s="36"/>
      <c r="F38" s="36"/>
      <c r="G38" s="36"/>
      <c r="H38" s="5"/>
      <c r="I38" s="5"/>
      <c r="J38" s="5"/>
      <c r="K38" s="5"/>
      <c r="L38" s="5"/>
    </row>
    <row r="39" spans="1:12" ht="12.75">
      <c r="A39" s="34" t="s">
        <v>45</v>
      </c>
      <c r="B39" s="75">
        <v>52649</v>
      </c>
      <c r="C39" s="36">
        <f t="shared" si="0"/>
        <v>0</v>
      </c>
      <c r="D39" s="36">
        <f t="shared" si="1"/>
        <v>0</v>
      </c>
      <c r="E39" s="36"/>
      <c r="F39" s="36"/>
      <c r="G39" s="36"/>
      <c r="H39" s="5"/>
      <c r="I39" s="5"/>
      <c r="J39" s="5"/>
      <c r="K39" s="5"/>
      <c r="L39" s="5"/>
    </row>
    <row r="40" spans="1:12" ht="12.75">
      <c r="A40" s="34" t="s">
        <v>46</v>
      </c>
      <c r="B40" s="75">
        <v>52649</v>
      </c>
      <c r="C40" s="36">
        <f t="shared" si="0"/>
        <v>0</v>
      </c>
      <c r="D40" s="36">
        <f t="shared" si="1"/>
        <v>0</v>
      </c>
      <c r="E40" s="36"/>
      <c r="F40" s="36"/>
      <c r="G40" s="36"/>
      <c r="H40" s="5"/>
      <c r="I40" s="5"/>
      <c r="J40" s="5"/>
      <c r="K40" s="5"/>
      <c r="L40" s="5"/>
    </row>
    <row r="41" spans="1:12" ht="12.75">
      <c r="A41" s="34" t="s">
        <v>47</v>
      </c>
      <c r="B41" s="75">
        <v>52649</v>
      </c>
      <c r="C41" s="36">
        <f t="shared" si="0"/>
        <v>0</v>
      </c>
      <c r="D41" s="36">
        <f t="shared" si="1"/>
        <v>0</v>
      </c>
      <c r="E41" s="36"/>
      <c r="F41" s="36"/>
      <c r="G41" s="36"/>
      <c r="H41" s="5"/>
      <c r="I41" s="5"/>
      <c r="J41" s="5"/>
      <c r="K41" s="5"/>
      <c r="L41" s="5"/>
    </row>
    <row r="42" spans="1:12" ht="12.75">
      <c r="A42" s="34" t="s">
        <v>48</v>
      </c>
      <c r="B42" s="75">
        <v>52649</v>
      </c>
      <c r="C42" s="36">
        <f t="shared" si="0"/>
        <v>0</v>
      </c>
      <c r="D42" s="36">
        <f t="shared" si="1"/>
        <v>0</v>
      </c>
      <c r="E42" s="36"/>
      <c r="F42" s="36"/>
      <c r="G42" s="36"/>
      <c r="H42" s="5"/>
      <c r="I42" s="5"/>
      <c r="J42" s="5"/>
      <c r="K42" s="5"/>
      <c r="L42" s="5"/>
    </row>
    <row r="43" spans="1:12" ht="12.75">
      <c r="A43" s="4" t="s">
        <v>49</v>
      </c>
      <c r="B43" s="75">
        <v>52649</v>
      </c>
      <c r="C43" s="36">
        <f t="shared" si="0"/>
        <v>0</v>
      </c>
      <c r="D43" s="36">
        <f t="shared" si="1"/>
        <v>0</v>
      </c>
      <c r="E43" s="36"/>
      <c r="F43" s="36"/>
      <c r="G43" s="36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3">
      <selection activeCell="N52" sqref="N52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118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62'!A11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78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50424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50424</v>
      </c>
      <c r="C20" s="36">
        <f>B20-B19</f>
        <v>0</v>
      </c>
      <c r="D20" s="36">
        <f>C20*120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50424</v>
      </c>
      <c r="C21" s="36">
        <f aca="true" t="shared" si="0" ref="C21:C43">B21-B20</f>
        <v>0</v>
      </c>
      <c r="D21" s="36">
        <f>C21*120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50424</v>
      </c>
      <c r="C22" s="36">
        <f t="shared" si="0"/>
        <v>0</v>
      </c>
      <c r="D22" s="36">
        <f aca="true" t="shared" si="1" ref="D22:D43">C22*120</f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50424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50424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50424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50424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50424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50424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50424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50424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50424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50424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50424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50424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50424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50424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50424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50424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50424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50424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50424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50424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50424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3">
      <selection activeCell="N51" sqref="N51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117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63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78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75817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75817</v>
      </c>
      <c r="C20" s="36">
        <f>B20-B19</f>
        <v>0</v>
      </c>
      <c r="D20" s="36">
        <f>C20*120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75817</v>
      </c>
      <c r="C21" s="36">
        <f aca="true" t="shared" si="0" ref="C21:C43">B21-B20</f>
        <v>0</v>
      </c>
      <c r="D21" s="36">
        <f>C21*120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75817</v>
      </c>
      <c r="C22" s="36">
        <f t="shared" si="0"/>
        <v>0</v>
      </c>
      <c r="D22" s="36">
        <f aca="true" t="shared" si="1" ref="D22:D43">C22*120</f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75817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75817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75817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75817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75817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75817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75817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75817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75817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75817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75817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75817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75817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75817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75817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75817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75817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75817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75817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75817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75817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3.5" customHeight="1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8">
      <selection activeCell="N46" sqref="N46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58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114</v>
      </c>
      <c r="J5" s="1"/>
      <c r="K5" s="1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64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120</v>
      </c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95388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95388</v>
      </c>
      <c r="C20" s="36">
        <f>B20-B19</f>
        <v>0</v>
      </c>
      <c r="D20" s="36">
        <f>C20*120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95388</v>
      </c>
      <c r="C21" s="36">
        <f aca="true" t="shared" si="0" ref="C21:C43">B21-B20</f>
        <v>0</v>
      </c>
      <c r="D21" s="36">
        <f>C21*120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95388</v>
      </c>
      <c r="C22" s="36">
        <f t="shared" si="0"/>
        <v>0</v>
      </c>
      <c r="D22" s="36">
        <f aca="true" t="shared" si="1" ref="D22:D43">C22*120</f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95388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95388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95388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95388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95388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95388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95388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95388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95388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95388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95388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95388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95388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95388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95388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95388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95388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95388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95388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95388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95388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35">
      <selection activeCell="L64" sqref="L63:L64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2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</row>
    <row r="4" ht="12.75">
      <c r="C4" s="2" t="s">
        <v>3</v>
      </c>
    </row>
    <row r="5" spans="1:12" ht="12.75">
      <c r="A5" s="1"/>
      <c r="B5" s="1"/>
      <c r="C5" s="1"/>
      <c r="D5" s="1"/>
      <c r="E5" s="1"/>
      <c r="G5" s="2" t="s">
        <v>5</v>
      </c>
      <c r="H5" s="1"/>
      <c r="I5" s="85" t="s">
        <v>86</v>
      </c>
      <c r="J5" s="85"/>
      <c r="K5" s="85"/>
      <c r="L5" s="89"/>
    </row>
    <row r="6" ht="12.75">
      <c r="A6" s="2" t="s">
        <v>6</v>
      </c>
    </row>
    <row r="7" ht="12.75">
      <c r="A7" s="2" t="s">
        <v>7</v>
      </c>
    </row>
    <row r="9" ht="15.75">
      <c r="D9" s="6" t="s">
        <v>8</v>
      </c>
    </row>
    <row r="10" ht="15.75">
      <c r="A10" s="6" t="s">
        <v>9</v>
      </c>
    </row>
    <row r="11" ht="15.75">
      <c r="A11" s="6" t="str">
        <f>'яч 66 сн'!A11</f>
        <v>      нагрузок и тангенса "фи" за 15 июня 2016  год трансформаторного</v>
      </c>
    </row>
    <row r="12" ht="15.75">
      <c r="C12" s="6" t="s">
        <v>87</v>
      </c>
    </row>
    <row r="14" spans="1:12" ht="12.75">
      <c r="A14" s="87" t="s">
        <v>10</v>
      </c>
      <c r="B14" s="8" t="s">
        <v>69</v>
      </c>
      <c r="C14" s="9"/>
      <c r="D14" s="90" t="s">
        <v>88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</row>
    <row r="15" spans="1:12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</row>
    <row r="16" spans="1:12" ht="12.75">
      <c r="A16" s="88"/>
      <c r="B16" s="22" t="s">
        <v>91</v>
      </c>
      <c r="C16" s="23"/>
      <c r="D16" s="23"/>
      <c r="E16" s="24"/>
      <c r="F16" s="22" t="s">
        <v>92</v>
      </c>
      <c r="G16" s="23"/>
      <c r="H16" s="24"/>
      <c r="I16" s="19" t="s">
        <v>15</v>
      </c>
      <c r="J16" s="25" t="s">
        <v>16</v>
      </c>
      <c r="K16" s="26"/>
      <c r="L16" s="88"/>
    </row>
    <row r="17" spans="1:12" ht="12.75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</row>
    <row r="18" spans="1:12" ht="12.75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</row>
    <row r="19" spans="1:12" ht="12.75">
      <c r="A19" s="33" t="s">
        <v>25</v>
      </c>
      <c r="B19" s="4">
        <v>4952</v>
      </c>
      <c r="C19" s="4"/>
      <c r="D19" s="4"/>
      <c r="E19" s="4"/>
      <c r="F19" s="4">
        <v>10973</v>
      </c>
      <c r="G19" s="4"/>
      <c r="H19" s="4"/>
      <c r="I19" s="79"/>
      <c r="J19" s="59">
        <v>36</v>
      </c>
      <c r="K19" s="49">
        <v>6.5</v>
      </c>
      <c r="L19" s="4"/>
    </row>
    <row r="20" spans="1:12" ht="12.75">
      <c r="A20" s="34" t="s">
        <v>26</v>
      </c>
      <c r="B20" s="4">
        <v>4952</v>
      </c>
      <c r="C20" s="36">
        <f>B20-B19</f>
        <v>0</v>
      </c>
      <c r="D20" s="36">
        <f>C20*280</f>
        <v>0</v>
      </c>
      <c r="E20" s="5"/>
      <c r="F20" s="4">
        <v>10973</v>
      </c>
      <c r="G20" s="36">
        <f>F20-F19</f>
        <v>0</v>
      </c>
      <c r="H20" s="36">
        <f>G20*280</f>
        <v>0</v>
      </c>
      <c r="I20" s="5"/>
      <c r="J20" s="59">
        <v>36</v>
      </c>
      <c r="K20" s="49">
        <v>6.5</v>
      </c>
      <c r="L20" s="5"/>
    </row>
    <row r="21" spans="1:12" ht="12.75">
      <c r="A21" s="34" t="s">
        <v>27</v>
      </c>
      <c r="B21" s="4">
        <v>4952</v>
      </c>
      <c r="C21" s="36">
        <f aca="true" t="shared" si="0" ref="C21:C43">B21-B20</f>
        <v>0</v>
      </c>
      <c r="D21" s="36">
        <f aca="true" t="shared" si="1" ref="D21:D43">C21*280</f>
        <v>0</v>
      </c>
      <c r="E21" s="5"/>
      <c r="F21" s="4">
        <v>10973</v>
      </c>
      <c r="G21" s="36">
        <f aca="true" t="shared" si="2" ref="G21:G43">F21-F20</f>
        <v>0</v>
      </c>
      <c r="H21" s="36">
        <f aca="true" t="shared" si="3" ref="H21:H43">G21*280</f>
        <v>0</v>
      </c>
      <c r="I21" s="5"/>
      <c r="J21" s="59">
        <v>36</v>
      </c>
      <c r="K21" s="49">
        <v>6.5</v>
      </c>
      <c r="L21" s="5"/>
    </row>
    <row r="22" spans="1:12" ht="12.75">
      <c r="A22" s="34" t="s">
        <v>28</v>
      </c>
      <c r="B22" s="4">
        <v>4952</v>
      </c>
      <c r="C22" s="36">
        <f t="shared" si="0"/>
        <v>0</v>
      </c>
      <c r="D22" s="36">
        <f t="shared" si="1"/>
        <v>0</v>
      </c>
      <c r="E22" s="5"/>
      <c r="F22" s="4">
        <v>10973</v>
      </c>
      <c r="G22" s="36">
        <f t="shared" si="2"/>
        <v>0</v>
      </c>
      <c r="H22" s="36">
        <f t="shared" si="3"/>
        <v>0</v>
      </c>
      <c r="I22" s="5"/>
      <c r="J22" s="59">
        <v>36</v>
      </c>
      <c r="K22" s="49">
        <v>6.5</v>
      </c>
      <c r="L22" s="5"/>
    </row>
    <row r="23" spans="1:12" ht="12.75">
      <c r="A23" s="34" t="s">
        <v>29</v>
      </c>
      <c r="B23" s="4">
        <v>4952</v>
      </c>
      <c r="C23" s="36">
        <f t="shared" si="0"/>
        <v>0</v>
      </c>
      <c r="D23" s="36">
        <f t="shared" si="1"/>
        <v>0</v>
      </c>
      <c r="E23" s="5"/>
      <c r="F23" s="4">
        <v>10973</v>
      </c>
      <c r="G23" s="36">
        <f t="shared" si="2"/>
        <v>0</v>
      </c>
      <c r="H23" s="36">
        <f t="shared" si="3"/>
        <v>0</v>
      </c>
      <c r="I23" s="5"/>
      <c r="J23" s="59">
        <v>36</v>
      </c>
      <c r="K23" s="49">
        <v>6.5</v>
      </c>
      <c r="L23" s="5"/>
    </row>
    <row r="24" spans="1:12" ht="12.75">
      <c r="A24" s="34" t="s">
        <v>30</v>
      </c>
      <c r="B24" s="4">
        <v>4952</v>
      </c>
      <c r="C24" s="36">
        <f t="shared" si="0"/>
        <v>0</v>
      </c>
      <c r="D24" s="36">
        <f t="shared" si="1"/>
        <v>0</v>
      </c>
      <c r="E24" s="5"/>
      <c r="F24" s="4">
        <v>10973</v>
      </c>
      <c r="G24" s="36">
        <f t="shared" si="2"/>
        <v>0</v>
      </c>
      <c r="H24" s="36">
        <f t="shared" si="3"/>
        <v>0</v>
      </c>
      <c r="I24" s="5"/>
      <c r="J24" s="59">
        <v>36</v>
      </c>
      <c r="K24" s="49">
        <v>6.5</v>
      </c>
      <c r="L24" s="5"/>
    </row>
    <row r="25" spans="1:12" ht="12.75">
      <c r="A25" s="34" t="s">
        <v>31</v>
      </c>
      <c r="B25" s="4">
        <v>4952</v>
      </c>
      <c r="C25" s="36">
        <f t="shared" si="0"/>
        <v>0</v>
      </c>
      <c r="D25" s="36">
        <f t="shared" si="1"/>
        <v>0</v>
      </c>
      <c r="E25" s="5"/>
      <c r="F25" s="4">
        <v>10973</v>
      </c>
      <c r="G25" s="36">
        <f t="shared" si="2"/>
        <v>0</v>
      </c>
      <c r="H25" s="36">
        <f t="shared" si="3"/>
        <v>0</v>
      </c>
      <c r="I25" s="5"/>
      <c r="J25" s="59">
        <v>36</v>
      </c>
      <c r="K25" s="49">
        <v>6.5</v>
      </c>
      <c r="L25" s="5"/>
    </row>
    <row r="26" spans="1:12" ht="12.75">
      <c r="A26" s="34" t="s">
        <v>32</v>
      </c>
      <c r="B26" s="4">
        <v>4952</v>
      </c>
      <c r="C26" s="36">
        <f t="shared" si="0"/>
        <v>0</v>
      </c>
      <c r="D26" s="36">
        <f t="shared" si="1"/>
        <v>0</v>
      </c>
      <c r="E26" s="5"/>
      <c r="F26" s="4">
        <v>10973</v>
      </c>
      <c r="G26" s="36">
        <f t="shared" si="2"/>
        <v>0</v>
      </c>
      <c r="H26" s="36">
        <f t="shared" si="3"/>
        <v>0</v>
      </c>
      <c r="I26" s="5"/>
      <c r="J26" s="59">
        <v>36</v>
      </c>
      <c r="K26" s="49">
        <v>6.5</v>
      </c>
      <c r="L26" s="5"/>
    </row>
    <row r="27" spans="1:12" ht="12.75">
      <c r="A27" s="34" t="s">
        <v>33</v>
      </c>
      <c r="B27" s="4">
        <v>4952</v>
      </c>
      <c r="C27" s="36">
        <f t="shared" si="0"/>
        <v>0</v>
      </c>
      <c r="D27" s="36">
        <f t="shared" si="1"/>
        <v>0</v>
      </c>
      <c r="E27" s="5"/>
      <c r="F27" s="4">
        <v>10973</v>
      </c>
      <c r="G27" s="36">
        <f t="shared" si="2"/>
        <v>0</v>
      </c>
      <c r="H27" s="36">
        <f t="shared" si="3"/>
        <v>0</v>
      </c>
      <c r="I27" s="5"/>
      <c r="J27" s="59">
        <v>36</v>
      </c>
      <c r="K27" s="49">
        <v>6.6</v>
      </c>
      <c r="L27" s="5"/>
    </row>
    <row r="28" spans="1:12" ht="12.75">
      <c r="A28" s="34" t="s">
        <v>34</v>
      </c>
      <c r="B28" s="4">
        <v>4952</v>
      </c>
      <c r="C28" s="36">
        <f t="shared" si="0"/>
        <v>0</v>
      </c>
      <c r="D28" s="36">
        <f t="shared" si="1"/>
        <v>0</v>
      </c>
      <c r="E28" s="5"/>
      <c r="F28" s="4">
        <v>10973</v>
      </c>
      <c r="G28" s="36">
        <f t="shared" si="2"/>
        <v>0</v>
      </c>
      <c r="H28" s="36">
        <f t="shared" si="3"/>
        <v>0</v>
      </c>
      <c r="I28" s="5"/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4952</v>
      </c>
      <c r="C29" s="36">
        <f t="shared" si="0"/>
        <v>0</v>
      </c>
      <c r="D29" s="36">
        <f t="shared" si="1"/>
        <v>0</v>
      </c>
      <c r="E29" s="5"/>
      <c r="F29" s="4">
        <v>10973</v>
      </c>
      <c r="G29" s="36">
        <f t="shared" si="2"/>
        <v>0</v>
      </c>
      <c r="H29" s="36">
        <f t="shared" si="3"/>
        <v>0</v>
      </c>
      <c r="I29" s="5"/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4952</v>
      </c>
      <c r="C30" s="36">
        <f t="shared" si="0"/>
        <v>0</v>
      </c>
      <c r="D30" s="36">
        <f t="shared" si="1"/>
        <v>0</v>
      </c>
      <c r="E30" s="5"/>
      <c r="F30" s="4">
        <v>10973</v>
      </c>
      <c r="G30" s="36">
        <f t="shared" si="2"/>
        <v>0</v>
      </c>
      <c r="H30" s="36">
        <f t="shared" si="3"/>
        <v>0</v>
      </c>
      <c r="I30" s="5"/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4952</v>
      </c>
      <c r="C31" s="36">
        <f t="shared" si="0"/>
        <v>0</v>
      </c>
      <c r="D31" s="36">
        <f t="shared" si="1"/>
        <v>0</v>
      </c>
      <c r="E31" s="5"/>
      <c r="F31" s="4">
        <v>10973</v>
      </c>
      <c r="G31" s="36">
        <f t="shared" si="2"/>
        <v>0</v>
      </c>
      <c r="H31" s="36">
        <f t="shared" si="3"/>
        <v>0</v>
      </c>
      <c r="I31" s="5"/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4952</v>
      </c>
      <c r="C32" s="36">
        <f t="shared" si="0"/>
        <v>0</v>
      </c>
      <c r="D32" s="36">
        <f t="shared" si="1"/>
        <v>0</v>
      </c>
      <c r="E32" s="5"/>
      <c r="F32" s="4">
        <v>10973</v>
      </c>
      <c r="G32" s="36">
        <f t="shared" si="2"/>
        <v>0</v>
      </c>
      <c r="H32" s="36">
        <f t="shared" si="3"/>
        <v>0</v>
      </c>
      <c r="I32" s="5"/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4952</v>
      </c>
      <c r="C33" s="36">
        <f t="shared" si="0"/>
        <v>0</v>
      </c>
      <c r="D33" s="36">
        <f t="shared" si="1"/>
        <v>0</v>
      </c>
      <c r="E33" s="5"/>
      <c r="F33" s="4">
        <v>10973</v>
      </c>
      <c r="G33" s="36">
        <f t="shared" si="2"/>
        <v>0</v>
      </c>
      <c r="H33" s="36">
        <f t="shared" si="3"/>
        <v>0</v>
      </c>
      <c r="I33" s="5"/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4952</v>
      </c>
      <c r="C34" s="36">
        <f t="shared" si="0"/>
        <v>0</v>
      </c>
      <c r="D34" s="36">
        <f t="shared" si="1"/>
        <v>0</v>
      </c>
      <c r="E34" s="5"/>
      <c r="F34" s="4">
        <v>10973</v>
      </c>
      <c r="G34" s="36">
        <f t="shared" si="2"/>
        <v>0</v>
      </c>
      <c r="H34" s="36">
        <f t="shared" si="3"/>
        <v>0</v>
      </c>
      <c r="I34" s="5"/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4952</v>
      </c>
      <c r="C35" s="36">
        <f t="shared" si="0"/>
        <v>0</v>
      </c>
      <c r="D35" s="36">
        <f t="shared" si="1"/>
        <v>0</v>
      </c>
      <c r="E35" s="5"/>
      <c r="F35" s="4">
        <v>10973</v>
      </c>
      <c r="G35" s="36">
        <f t="shared" si="2"/>
        <v>0</v>
      </c>
      <c r="H35" s="36">
        <f t="shared" si="3"/>
        <v>0</v>
      </c>
      <c r="I35" s="5"/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4952</v>
      </c>
      <c r="C36" s="36">
        <f t="shared" si="0"/>
        <v>0</v>
      </c>
      <c r="D36" s="36">
        <f t="shared" si="1"/>
        <v>0</v>
      </c>
      <c r="E36" s="5"/>
      <c r="F36" s="4">
        <v>10973</v>
      </c>
      <c r="G36" s="36">
        <f t="shared" si="2"/>
        <v>0</v>
      </c>
      <c r="H36" s="36">
        <f t="shared" si="3"/>
        <v>0</v>
      </c>
      <c r="I36" s="5"/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4952</v>
      </c>
      <c r="C37" s="36">
        <f t="shared" si="0"/>
        <v>0</v>
      </c>
      <c r="D37" s="36">
        <f t="shared" si="1"/>
        <v>0</v>
      </c>
      <c r="E37" s="5"/>
      <c r="F37" s="4">
        <v>10973</v>
      </c>
      <c r="G37" s="36">
        <f t="shared" si="2"/>
        <v>0</v>
      </c>
      <c r="H37" s="36">
        <f t="shared" si="3"/>
        <v>0</v>
      </c>
      <c r="I37" s="5"/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4952</v>
      </c>
      <c r="C38" s="36">
        <f t="shared" si="0"/>
        <v>0</v>
      </c>
      <c r="D38" s="36">
        <f t="shared" si="1"/>
        <v>0</v>
      </c>
      <c r="E38" s="5"/>
      <c r="F38" s="4">
        <v>10973</v>
      </c>
      <c r="G38" s="36">
        <f t="shared" si="2"/>
        <v>0</v>
      </c>
      <c r="H38" s="36">
        <f t="shared" si="3"/>
        <v>0</v>
      </c>
      <c r="I38" s="5"/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4952</v>
      </c>
      <c r="C39" s="36">
        <f t="shared" si="0"/>
        <v>0</v>
      </c>
      <c r="D39" s="36">
        <f t="shared" si="1"/>
        <v>0</v>
      </c>
      <c r="E39" s="5"/>
      <c r="F39" s="4">
        <v>10973</v>
      </c>
      <c r="G39" s="36">
        <f t="shared" si="2"/>
        <v>0</v>
      </c>
      <c r="H39" s="36">
        <f t="shared" si="3"/>
        <v>0</v>
      </c>
      <c r="I39" s="5"/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4952</v>
      </c>
      <c r="C40" s="36">
        <f t="shared" si="0"/>
        <v>0</v>
      </c>
      <c r="D40" s="36">
        <f t="shared" si="1"/>
        <v>0</v>
      </c>
      <c r="E40" s="5"/>
      <c r="F40" s="4">
        <v>10973</v>
      </c>
      <c r="G40" s="36">
        <f t="shared" si="2"/>
        <v>0</v>
      </c>
      <c r="H40" s="36">
        <f t="shared" si="3"/>
        <v>0</v>
      </c>
      <c r="I40" s="5"/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4952</v>
      </c>
      <c r="C41" s="36">
        <f t="shared" si="0"/>
        <v>0</v>
      </c>
      <c r="D41" s="36">
        <f t="shared" si="1"/>
        <v>0</v>
      </c>
      <c r="E41" s="5"/>
      <c r="F41" s="4">
        <v>10973</v>
      </c>
      <c r="G41" s="36">
        <f t="shared" si="2"/>
        <v>0</v>
      </c>
      <c r="H41" s="36">
        <f t="shared" si="3"/>
        <v>0</v>
      </c>
      <c r="I41" s="5"/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4952</v>
      </c>
      <c r="C42" s="36">
        <f t="shared" si="0"/>
        <v>0</v>
      </c>
      <c r="D42" s="36">
        <f t="shared" si="1"/>
        <v>0</v>
      </c>
      <c r="E42" s="5"/>
      <c r="F42" s="4">
        <v>10973</v>
      </c>
      <c r="G42" s="36">
        <f t="shared" si="2"/>
        <v>0</v>
      </c>
      <c r="H42" s="36">
        <f t="shared" si="3"/>
        <v>0</v>
      </c>
      <c r="I42" s="5"/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4952</v>
      </c>
      <c r="C43" s="36">
        <f t="shared" si="0"/>
        <v>0</v>
      </c>
      <c r="D43" s="36">
        <f t="shared" si="1"/>
        <v>0</v>
      </c>
      <c r="E43" s="5"/>
      <c r="F43" s="4">
        <v>10973</v>
      </c>
      <c r="G43" s="36">
        <f t="shared" si="2"/>
        <v>0</v>
      </c>
      <c r="H43" s="36">
        <f t="shared" si="3"/>
        <v>0</v>
      </c>
      <c r="I43" s="5"/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0</v>
      </c>
      <c r="E45" s="5"/>
      <c r="F45" s="5"/>
      <c r="G45" s="5"/>
      <c r="H45" s="5">
        <f>(F43-F19)*280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1:12" ht="12.75">
      <c r="A51" s="35"/>
      <c r="B51" s="35" t="s">
        <v>54</v>
      </c>
      <c r="C51" s="35"/>
      <c r="D51" s="35"/>
      <c r="E51" s="35"/>
      <c r="F51" s="35" t="s">
        <v>55</v>
      </c>
      <c r="G51" s="35"/>
      <c r="H51" s="35"/>
      <c r="I51" s="35"/>
      <c r="J51" s="35"/>
      <c r="K51" s="35"/>
      <c r="L51" s="35"/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1:12" ht="12.75">
      <c r="A54" s="35"/>
      <c r="B54" s="35" t="s">
        <v>54</v>
      </c>
      <c r="C54" s="35"/>
      <c r="D54" s="35"/>
      <c r="E54" s="35"/>
      <c r="F54" s="35" t="s">
        <v>55</v>
      </c>
      <c r="G54" s="35"/>
      <c r="H54" s="35" t="s">
        <v>56</v>
      </c>
      <c r="I54" s="35"/>
      <c r="J54" s="35"/>
      <c r="K54" s="35"/>
      <c r="L54" s="35" t="s">
        <v>55</v>
      </c>
    </row>
    <row r="56" spans="1:3" ht="12.75">
      <c r="A56" s="1" t="s">
        <v>214</v>
      </c>
      <c r="B56" s="1"/>
      <c r="C56" s="1"/>
    </row>
    <row r="57" spans="1:3" ht="12.75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I5:L5"/>
    <mergeCell ref="A14:A17"/>
    <mergeCell ref="D14:E14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7">
      <selection activeCell="O37" sqref="O3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93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66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87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94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91</v>
      </c>
      <c r="C16" s="23"/>
      <c r="D16" s="23"/>
      <c r="E16" s="24"/>
      <c r="F16" s="22" t="s">
        <v>92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605611</v>
      </c>
      <c r="C19" s="4"/>
      <c r="D19" s="4"/>
      <c r="E19" s="4"/>
      <c r="F19" s="4">
        <v>469993</v>
      </c>
      <c r="G19" s="4"/>
      <c r="H19" s="4"/>
      <c r="I19" s="5"/>
      <c r="J19" s="59">
        <v>36</v>
      </c>
      <c r="K19" s="49">
        <v>6.5</v>
      </c>
      <c r="L19" s="4"/>
    </row>
    <row r="20" spans="1:12" ht="12.75">
      <c r="A20" s="34" t="s">
        <v>26</v>
      </c>
      <c r="B20" s="4">
        <v>605617</v>
      </c>
      <c r="C20" s="36">
        <f>B20-B19</f>
        <v>6</v>
      </c>
      <c r="D20" s="36">
        <f>C20*280</f>
        <v>1680</v>
      </c>
      <c r="E20" s="5"/>
      <c r="F20" s="4">
        <v>469998</v>
      </c>
      <c r="G20" s="36">
        <f>F20-F19</f>
        <v>5</v>
      </c>
      <c r="H20" s="36">
        <f>G20*280</f>
        <v>1400</v>
      </c>
      <c r="I20" s="79">
        <f>H20/D20</f>
        <v>0.8333333333333334</v>
      </c>
      <c r="J20" s="59">
        <v>36</v>
      </c>
      <c r="K20" s="49">
        <v>6.5</v>
      </c>
      <c r="L20" s="5"/>
    </row>
    <row r="21" spans="1:12" ht="12.75">
      <c r="A21" s="34" t="s">
        <v>27</v>
      </c>
      <c r="B21" s="4">
        <v>605624</v>
      </c>
      <c r="C21" s="36">
        <f aca="true" t="shared" si="0" ref="C21:C43">B21-B20</f>
        <v>7</v>
      </c>
      <c r="D21" s="36">
        <f aca="true" t="shared" si="1" ref="D21:D43">C21*280</f>
        <v>1960</v>
      </c>
      <c r="E21" s="5"/>
      <c r="F21" s="4">
        <v>470004</v>
      </c>
      <c r="G21" s="36">
        <f aca="true" t="shared" si="2" ref="G21:G43">F21-F20</f>
        <v>6</v>
      </c>
      <c r="H21" s="36">
        <f aca="true" t="shared" si="3" ref="H21:H43">G21*280</f>
        <v>1680</v>
      </c>
      <c r="I21" s="79">
        <f aca="true" t="shared" si="4" ref="I21:I43">H21/D21</f>
        <v>0.8571428571428571</v>
      </c>
      <c r="J21" s="59">
        <v>36</v>
      </c>
      <c r="K21" s="49">
        <v>6.5</v>
      </c>
      <c r="L21" s="5"/>
    </row>
    <row r="22" spans="1:12" ht="12.75">
      <c r="A22" s="34" t="s">
        <v>28</v>
      </c>
      <c r="B22" s="4">
        <v>605627</v>
      </c>
      <c r="C22" s="36">
        <f t="shared" si="0"/>
        <v>3</v>
      </c>
      <c r="D22" s="36">
        <f t="shared" si="1"/>
        <v>840</v>
      </c>
      <c r="E22" s="5"/>
      <c r="F22" s="4">
        <v>470009</v>
      </c>
      <c r="G22" s="36">
        <f t="shared" si="2"/>
        <v>5</v>
      </c>
      <c r="H22" s="36">
        <f t="shared" si="3"/>
        <v>1400</v>
      </c>
      <c r="I22" s="79">
        <f t="shared" si="4"/>
        <v>1.6666666666666667</v>
      </c>
      <c r="J22" s="59">
        <v>36</v>
      </c>
      <c r="K22" s="49">
        <v>6.5</v>
      </c>
      <c r="L22" s="5"/>
    </row>
    <row r="23" spans="1:12" ht="12.75">
      <c r="A23" s="34" t="s">
        <v>29</v>
      </c>
      <c r="B23" s="4">
        <v>605628</v>
      </c>
      <c r="C23" s="36">
        <f t="shared" si="0"/>
        <v>1</v>
      </c>
      <c r="D23" s="36">
        <f t="shared" si="1"/>
        <v>280</v>
      </c>
      <c r="E23" s="5"/>
      <c r="F23" s="4">
        <v>470015</v>
      </c>
      <c r="G23" s="36">
        <f t="shared" si="2"/>
        <v>6</v>
      </c>
      <c r="H23" s="36">
        <f t="shared" si="3"/>
        <v>1680</v>
      </c>
      <c r="I23" s="79">
        <f t="shared" si="4"/>
        <v>6</v>
      </c>
      <c r="J23" s="59">
        <v>36</v>
      </c>
      <c r="K23" s="49">
        <v>6.5</v>
      </c>
      <c r="L23" s="5"/>
    </row>
    <row r="24" spans="1:12" ht="12.75">
      <c r="A24" s="34" t="s">
        <v>30</v>
      </c>
      <c r="B24" s="4">
        <v>605632</v>
      </c>
      <c r="C24" s="36">
        <f t="shared" si="0"/>
        <v>4</v>
      </c>
      <c r="D24" s="36">
        <f t="shared" si="1"/>
        <v>1120</v>
      </c>
      <c r="E24" s="5"/>
      <c r="F24" s="4">
        <v>470020</v>
      </c>
      <c r="G24" s="36">
        <f t="shared" si="2"/>
        <v>5</v>
      </c>
      <c r="H24" s="36">
        <f t="shared" si="3"/>
        <v>1400</v>
      </c>
      <c r="I24" s="79">
        <f t="shared" si="4"/>
        <v>1.25</v>
      </c>
      <c r="J24" s="59">
        <v>36</v>
      </c>
      <c r="K24" s="49">
        <v>6.5</v>
      </c>
      <c r="L24" s="5"/>
    </row>
    <row r="25" spans="1:12" ht="12.75">
      <c r="A25" s="34" t="s">
        <v>31</v>
      </c>
      <c r="B25" s="4">
        <v>605634</v>
      </c>
      <c r="C25" s="36">
        <f t="shared" si="0"/>
        <v>2</v>
      </c>
      <c r="D25" s="36">
        <f t="shared" si="1"/>
        <v>560</v>
      </c>
      <c r="E25" s="5"/>
      <c r="F25" s="4">
        <v>470025</v>
      </c>
      <c r="G25" s="36">
        <f t="shared" si="2"/>
        <v>5</v>
      </c>
      <c r="H25" s="36">
        <f t="shared" si="3"/>
        <v>1400</v>
      </c>
      <c r="I25" s="79">
        <f t="shared" si="4"/>
        <v>2.5</v>
      </c>
      <c r="J25" s="59">
        <v>36</v>
      </c>
      <c r="K25" s="49">
        <v>6.5</v>
      </c>
      <c r="L25" s="5"/>
    </row>
    <row r="26" spans="1:12" ht="12.75">
      <c r="A26" s="34" t="s">
        <v>32</v>
      </c>
      <c r="B26" s="4">
        <v>605636</v>
      </c>
      <c r="C26" s="36">
        <f t="shared" si="0"/>
        <v>2</v>
      </c>
      <c r="D26" s="36">
        <f t="shared" si="1"/>
        <v>560</v>
      </c>
      <c r="E26" s="5"/>
      <c r="F26" s="4">
        <v>470030</v>
      </c>
      <c r="G26" s="36">
        <f t="shared" si="2"/>
        <v>5</v>
      </c>
      <c r="H26" s="36">
        <f t="shared" si="3"/>
        <v>1400</v>
      </c>
      <c r="I26" s="79">
        <f t="shared" si="4"/>
        <v>2.5</v>
      </c>
      <c r="J26" s="59">
        <v>36</v>
      </c>
      <c r="K26" s="49">
        <v>6.5</v>
      </c>
      <c r="L26" s="5"/>
    </row>
    <row r="27" spans="1:12" ht="12.75">
      <c r="A27" s="34" t="s">
        <v>33</v>
      </c>
      <c r="B27" s="4">
        <v>605642</v>
      </c>
      <c r="C27" s="36">
        <f t="shared" si="0"/>
        <v>6</v>
      </c>
      <c r="D27" s="36">
        <f t="shared" si="1"/>
        <v>1680</v>
      </c>
      <c r="E27" s="5"/>
      <c r="F27" s="4">
        <v>470034</v>
      </c>
      <c r="G27" s="36">
        <f t="shared" si="2"/>
        <v>4</v>
      </c>
      <c r="H27" s="36">
        <f t="shared" si="3"/>
        <v>1120</v>
      </c>
      <c r="I27" s="79">
        <f t="shared" si="4"/>
        <v>0.6666666666666666</v>
      </c>
      <c r="J27" s="59">
        <v>36</v>
      </c>
      <c r="K27" s="49">
        <v>6.6</v>
      </c>
      <c r="L27" s="5"/>
    </row>
    <row r="28" spans="1:12" ht="12.75">
      <c r="A28" s="34" t="s">
        <v>34</v>
      </c>
      <c r="B28" s="4">
        <v>605645</v>
      </c>
      <c r="C28" s="36">
        <f t="shared" si="0"/>
        <v>3</v>
      </c>
      <c r="D28" s="36">
        <f t="shared" si="1"/>
        <v>840</v>
      </c>
      <c r="E28" s="5"/>
      <c r="F28" s="4">
        <v>470034</v>
      </c>
      <c r="G28" s="36">
        <f t="shared" si="2"/>
        <v>0</v>
      </c>
      <c r="H28" s="36">
        <f t="shared" si="3"/>
        <v>0</v>
      </c>
      <c r="I28" s="79">
        <f t="shared" si="4"/>
        <v>0</v>
      </c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605649</v>
      </c>
      <c r="C29" s="36">
        <f t="shared" si="0"/>
        <v>4</v>
      </c>
      <c r="D29" s="36">
        <f t="shared" si="1"/>
        <v>1120</v>
      </c>
      <c r="E29" s="5"/>
      <c r="F29" s="4">
        <v>470036</v>
      </c>
      <c r="G29" s="36">
        <f t="shared" si="2"/>
        <v>2</v>
      </c>
      <c r="H29" s="36">
        <f t="shared" si="3"/>
        <v>560</v>
      </c>
      <c r="I29" s="79">
        <f t="shared" si="4"/>
        <v>0.5</v>
      </c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605655</v>
      </c>
      <c r="C30" s="36">
        <f t="shared" si="0"/>
        <v>6</v>
      </c>
      <c r="D30" s="36">
        <f t="shared" si="1"/>
        <v>1680</v>
      </c>
      <c r="E30" s="5"/>
      <c r="F30" s="4">
        <v>470038</v>
      </c>
      <c r="G30" s="36">
        <f t="shared" si="2"/>
        <v>2</v>
      </c>
      <c r="H30" s="36">
        <f t="shared" si="3"/>
        <v>560</v>
      </c>
      <c r="I30" s="79">
        <f t="shared" si="4"/>
        <v>0.3333333333333333</v>
      </c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605660</v>
      </c>
      <c r="C31" s="36">
        <f t="shared" si="0"/>
        <v>5</v>
      </c>
      <c r="D31" s="36">
        <f t="shared" si="1"/>
        <v>1400</v>
      </c>
      <c r="E31" s="5"/>
      <c r="F31" s="4">
        <v>470040</v>
      </c>
      <c r="G31" s="36">
        <f t="shared" si="2"/>
        <v>2</v>
      </c>
      <c r="H31" s="36">
        <f t="shared" si="3"/>
        <v>560</v>
      </c>
      <c r="I31" s="79">
        <f t="shared" si="4"/>
        <v>0.4</v>
      </c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605664</v>
      </c>
      <c r="C32" s="36">
        <f t="shared" si="0"/>
        <v>4</v>
      </c>
      <c r="D32" s="36">
        <f t="shared" si="1"/>
        <v>1120</v>
      </c>
      <c r="E32" s="5"/>
      <c r="F32" s="4">
        <v>470043</v>
      </c>
      <c r="G32" s="36">
        <f t="shared" si="2"/>
        <v>3</v>
      </c>
      <c r="H32" s="36">
        <f t="shared" si="3"/>
        <v>840</v>
      </c>
      <c r="I32" s="79">
        <f t="shared" si="4"/>
        <v>0.75</v>
      </c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605667</v>
      </c>
      <c r="C33" s="36">
        <f t="shared" si="0"/>
        <v>3</v>
      </c>
      <c r="D33" s="36">
        <f t="shared" si="1"/>
        <v>840</v>
      </c>
      <c r="E33" s="5"/>
      <c r="F33" s="4">
        <v>470045</v>
      </c>
      <c r="G33" s="36">
        <f t="shared" si="2"/>
        <v>2</v>
      </c>
      <c r="H33" s="36">
        <f t="shared" si="3"/>
        <v>560</v>
      </c>
      <c r="I33" s="79">
        <f t="shared" si="4"/>
        <v>0.6666666666666666</v>
      </c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605671</v>
      </c>
      <c r="C34" s="36">
        <f t="shared" si="0"/>
        <v>4</v>
      </c>
      <c r="D34" s="36">
        <f t="shared" si="1"/>
        <v>1120</v>
      </c>
      <c r="E34" s="5"/>
      <c r="F34" s="4">
        <v>470049</v>
      </c>
      <c r="G34" s="36">
        <f t="shared" si="2"/>
        <v>4</v>
      </c>
      <c r="H34" s="36">
        <f t="shared" si="3"/>
        <v>1120</v>
      </c>
      <c r="I34" s="79">
        <f t="shared" si="4"/>
        <v>1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605673</v>
      </c>
      <c r="C35" s="36">
        <f t="shared" si="0"/>
        <v>2</v>
      </c>
      <c r="D35" s="36">
        <f t="shared" si="1"/>
        <v>560</v>
      </c>
      <c r="E35" s="5"/>
      <c r="F35" s="4">
        <v>470052</v>
      </c>
      <c r="G35" s="36">
        <f t="shared" si="2"/>
        <v>3</v>
      </c>
      <c r="H35" s="36">
        <f t="shared" si="3"/>
        <v>840</v>
      </c>
      <c r="I35" s="79">
        <f t="shared" si="4"/>
        <v>1.5</v>
      </c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605676</v>
      </c>
      <c r="C36" s="36">
        <f t="shared" si="0"/>
        <v>3</v>
      </c>
      <c r="D36" s="36">
        <f t="shared" si="1"/>
        <v>840</v>
      </c>
      <c r="E36" s="5"/>
      <c r="F36" s="4">
        <v>470055</v>
      </c>
      <c r="G36" s="36">
        <f t="shared" si="2"/>
        <v>3</v>
      </c>
      <c r="H36" s="36">
        <f t="shared" si="3"/>
        <v>840</v>
      </c>
      <c r="I36" s="79">
        <f t="shared" si="4"/>
        <v>1</v>
      </c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605680</v>
      </c>
      <c r="C37" s="36">
        <f t="shared" si="0"/>
        <v>4</v>
      </c>
      <c r="D37" s="36">
        <f t="shared" si="1"/>
        <v>1120</v>
      </c>
      <c r="E37" s="5"/>
      <c r="F37" s="4">
        <v>470058</v>
      </c>
      <c r="G37" s="36">
        <f t="shared" si="2"/>
        <v>3</v>
      </c>
      <c r="H37" s="36">
        <f t="shared" si="3"/>
        <v>840</v>
      </c>
      <c r="I37" s="79">
        <f t="shared" si="4"/>
        <v>0.75</v>
      </c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605684</v>
      </c>
      <c r="C38" s="36">
        <f t="shared" si="0"/>
        <v>4</v>
      </c>
      <c r="D38" s="36">
        <f t="shared" si="1"/>
        <v>1120</v>
      </c>
      <c r="E38" s="5"/>
      <c r="F38" s="4">
        <v>470062</v>
      </c>
      <c r="G38" s="36">
        <f t="shared" si="2"/>
        <v>4</v>
      </c>
      <c r="H38" s="36">
        <f t="shared" si="3"/>
        <v>1120</v>
      </c>
      <c r="I38" s="79">
        <f t="shared" si="4"/>
        <v>1</v>
      </c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605689</v>
      </c>
      <c r="C39" s="36">
        <f t="shared" si="0"/>
        <v>5</v>
      </c>
      <c r="D39" s="36">
        <f t="shared" si="1"/>
        <v>1400</v>
      </c>
      <c r="E39" s="5"/>
      <c r="F39" s="4">
        <v>470066</v>
      </c>
      <c r="G39" s="36">
        <f t="shared" si="2"/>
        <v>4</v>
      </c>
      <c r="H39" s="36">
        <f t="shared" si="3"/>
        <v>1120</v>
      </c>
      <c r="I39" s="79">
        <f t="shared" si="4"/>
        <v>0.8</v>
      </c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605693</v>
      </c>
      <c r="C40" s="36">
        <f t="shared" si="0"/>
        <v>4</v>
      </c>
      <c r="D40" s="36">
        <f t="shared" si="1"/>
        <v>1120</v>
      </c>
      <c r="E40" s="5"/>
      <c r="F40" s="4">
        <v>470069</v>
      </c>
      <c r="G40" s="36">
        <f t="shared" si="2"/>
        <v>3</v>
      </c>
      <c r="H40" s="36">
        <f t="shared" si="3"/>
        <v>840</v>
      </c>
      <c r="I40" s="79">
        <f t="shared" si="4"/>
        <v>0.75</v>
      </c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605699</v>
      </c>
      <c r="C41" s="36">
        <f t="shared" si="0"/>
        <v>6</v>
      </c>
      <c r="D41" s="36">
        <f t="shared" si="1"/>
        <v>1680</v>
      </c>
      <c r="E41" s="5"/>
      <c r="F41" s="4">
        <v>470072</v>
      </c>
      <c r="G41" s="36">
        <f t="shared" si="2"/>
        <v>3</v>
      </c>
      <c r="H41" s="36">
        <f t="shared" si="3"/>
        <v>840</v>
      </c>
      <c r="I41" s="79">
        <f t="shared" si="4"/>
        <v>0.5</v>
      </c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605704</v>
      </c>
      <c r="C42" s="36">
        <f t="shared" si="0"/>
        <v>5</v>
      </c>
      <c r="D42" s="36">
        <f t="shared" si="1"/>
        <v>1400</v>
      </c>
      <c r="E42" s="5"/>
      <c r="F42" s="4">
        <v>470075</v>
      </c>
      <c r="G42" s="36">
        <f t="shared" si="2"/>
        <v>3</v>
      </c>
      <c r="H42" s="36">
        <f t="shared" si="3"/>
        <v>840</v>
      </c>
      <c r="I42" s="79">
        <f t="shared" si="4"/>
        <v>0.6</v>
      </c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605710</v>
      </c>
      <c r="C43" s="36">
        <f t="shared" si="0"/>
        <v>6</v>
      </c>
      <c r="D43" s="36">
        <f t="shared" si="1"/>
        <v>1680</v>
      </c>
      <c r="E43" s="5"/>
      <c r="F43" s="5">
        <v>470080</v>
      </c>
      <c r="G43" s="36">
        <f t="shared" si="2"/>
        <v>5</v>
      </c>
      <c r="H43" s="36">
        <f t="shared" si="3"/>
        <v>1400</v>
      </c>
      <c r="I43" s="79">
        <f t="shared" si="4"/>
        <v>0.8333333333333334</v>
      </c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27720</v>
      </c>
      <c r="E44" s="5"/>
      <c r="F44" s="5"/>
      <c r="G44" s="5"/>
      <c r="H44" s="5">
        <f>SUM(H20:H43)</f>
        <v>24360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27720</v>
      </c>
      <c r="E45" s="5"/>
      <c r="F45" s="5"/>
      <c r="G45" s="5"/>
      <c r="H45" s="5">
        <f>(F43-F19)*280</f>
        <v>24360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5">
      <selection activeCell="O31" sqref="O31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67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'ТГ 2'!A11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65419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4">
        <v>65419</v>
      </c>
      <c r="C20" s="36">
        <f>B20-B19</f>
        <v>0</v>
      </c>
      <c r="D20" s="36">
        <f>C20*18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4">
        <v>65419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4">
        <v>65419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4">
        <v>65419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4">
        <v>65419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4">
        <v>65419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4">
        <v>65419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4">
        <v>65419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4">
        <v>65419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4">
        <v>65419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4">
        <v>65419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4">
        <v>65419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4">
        <v>65419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4">
        <v>65419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4">
        <v>65419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4">
        <v>65419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4">
        <v>65419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4">
        <v>65419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4">
        <v>65419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4">
        <v>65419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4">
        <v>65419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4">
        <v>65419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4">
        <v>65419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4">
        <v>65419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B44" s="4"/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6">
      <selection activeCell="K19" sqref="K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95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'тр_3 прием'!A11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87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96</v>
      </c>
      <c r="E14" s="91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91</v>
      </c>
      <c r="C16" s="23"/>
      <c r="D16" s="23"/>
      <c r="E16" s="24"/>
      <c r="F16" s="22" t="s">
        <v>92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400265</v>
      </c>
      <c r="C19" s="4"/>
      <c r="D19" s="4"/>
      <c r="E19" s="4"/>
      <c r="F19" s="4">
        <v>634123</v>
      </c>
      <c r="G19" s="4"/>
      <c r="H19" s="4"/>
      <c r="I19" s="5"/>
      <c r="J19" s="59">
        <v>36</v>
      </c>
      <c r="K19" s="49">
        <v>6.5</v>
      </c>
      <c r="L19" s="4"/>
    </row>
    <row r="20" spans="1:12" ht="12.75">
      <c r="A20" s="34" t="s">
        <v>26</v>
      </c>
      <c r="B20" s="4">
        <v>400273</v>
      </c>
      <c r="C20" s="36">
        <f>B20-B19</f>
        <v>8</v>
      </c>
      <c r="D20" s="36">
        <f>C20*280</f>
        <v>2240</v>
      </c>
      <c r="E20" s="5"/>
      <c r="F20" s="4">
        <v>634132</v>
      </c>
      <c r="G20" s="36">
        <f>F20-F19</f>
        <v>9</v>
      </c>
      <c r="H20" s="36">
        <f>G20*280</f>
        <v>2520</v>
      </c>
      <c r="I20" s="79">
        <f>H20/D20</f>
        <v>1.125</v>
      </c>
      <c r="J20" s="59">
        <v>36</v>
      </c>
      <c r="K20" s="49">
        <v>6.5</v>
      </c>
      <c r="L20" s="5"/>
    </row>
    <row r="21" spans="1:12" ht="12.75">
      <c r="A21" s="34" t="s">
        <v>27</v>
      </c>
      <c r="B21" s="4">
        <v>400281</v>
      </c>
      <c r="C21" s="36">
        <f aca="true" t="shared" si="0" ref="C21:C43">B21-B20</f>
        <v>8</v>
      </c>
      <c r="D21" s="36">
        <f aca="true" t="shared" si="1" ref="D21:D43">C21*280</f>
        <v>2240</v>
      </c>
      <c r="E21" s="5"/>
      <c r="F21" s="4">
        <v>634142</v>
      </c>
      <c r="G21" s="36">
        <f aca="true" t="shared" si="2" ref="G21:G43">F21-F20</f>
        <v>10</v>
      </c>
      <c r="H21" s="36">
        <f aca="true" t="shared" si="3" ref="H21:H43">G21*280</f>
        <v>2800</v>
      </c>
      <c r="I21" s="79">
        <f>H21/D21</f>
        <v>1.25</v>
      </c>
      <c r="J21" s="59">
        <v>36</v>
      </c>
      <c r="K21" s="49">
        <v>6.5</v>
      </c>
      <c r="L21" s="5"/>
    </row>
    <row r="22" spans="1:12" ht="12.75">
      <c r="A22" s="34" t="s">
        <v>28</v>
      </c>
      <c r="B22" s="4">
        <v>400284</v>
      </c>
      <c r="C22" s="36">
        <f t="shared" si="0"/>
        <v>3</v>
      </c>
      <c r="D22" s="36">
        <f t="shared" si="1"/>
        <v>840</v>
      </c>
      <c r="E22" s="5"/>
      <c r="F22" s="4">
        <v>634151</v>
      </c>
      <c r="G22" s="36">
        <f t="shared" si="2"/>
        <v>9</v>
      </c>
      <c r="H22" s="36">
        <f t="shared" si="3"/>
        <v>2520</v>
      </c>
      <c r="I22" s="79">
        <f aca="true" t="shared" si="4" ref="I22:I43">H22/D22</f>
        <v>3</v>
      </c>
      <c r="J22" s="59">
        <v>36</v>
      </c>
      <c r="K22" s="49">
        <v>6.5</v>
      </c>
      <c r="L22" s="5"/>
    </row>
    <row r="23" spans="1:12" ht="12.75">
      <c r="A23" s="34" t="s">
        <v>29</v>
      </c>
      <c r="B23" s="4">
        <v>400286</v>
      </c>
      <c r="C23" s="36">
        <f t="shared" si="0"/>
        <v>2</v>
      </c>
      <c r="D23" s="36">
        <f t="shared" si="1"/>
        <v>560</v>
      </c>
      <c r="E23" s="5"/>
      <c r="F23" s="4">
        <v>634161</v>
      </c>
      <c r="G23" s="36">
        <f t="shared" si="2"/>
        <v>10</v>
      </c>
      <c r="H23" s="36">
        <f t="shared" si="3"/>
        <v>2800</v>
      </c>
      <c r="I23" s="79">
        <f t="shared" si="4"/>
        <v>5</v>
      </c>
      <c r="J23" s="59">
        <v>36</v>
      </c>
      <c r="K23" s="49">
        <v>6.5</v>
      </c>
      <c r="L23" s="5"/>
    </row>
    <row r="24" spans="1:12" ht="12.75">
      <c r="A24" s="34" t="s">
        <v>30</v>
      </c>
      <c r="B24" s="4">
        <v>400289</v>
      </c>
      <c r="C24" s="36">
        <f t="shared" si="0"/>
        <v>3</v>
      </c>
      <c r="D24" s="36">
        <f t="shared" si="1"/>
        <v>840</v>
      </c>
      <c r="E24" s="5"/>
      <c r="F24" s="4">
        <v>634170</v>
      </c>
      <c r="G24" s="36">
        <f t="shared" si="2"/>
        <v>9</v>
      </c>
      <c r="H24" s="36">
        <f t="shared" si="3"/>
        <v>2520</v>
      </c>
      <c r="I24" s="79">
        <f t="shared" si="4"/>
        <v>3</v>
      </c>
      <c r="J24" s="59">
        <v>36</v>
      </c>
      <c r="K24" s="49">
        <v>6.5</v>
      </c>
      <c r="L24" s="5"/>
    </row>
    <row r="25" spans="1:12" ht="12.75">
      <c r="A25" s="34" t="s">
        <v>31</v>
      </c>
      <c r="B25" s="4">
        <v>400291</v>
      </c>
      <c r="C25" s="36">
        <f t="shared" si="0"/>
        <v>2</v>
      </c>
      <c r="D25" s="36">
        <f t="shared" si="1"/>
        <v>560</v>
      </c>
      <c r="E25" s="5"/>
      <c r="F25" s="4">
        <v>634178</v>
      </c>
      <c r="G25" s="36">
        <f t="shared" si="2"/>
        <v>8</v>
      </c>
      <c r="H25" s="36">
        <f t="shared" si="3"/>
        <v>2240</v>
      </c>
      <c r="I25" s="79">
        <f t="shared" si="4"/>
        <v>4</v>
      </c>
      <c r="J25" s="59">
        <v>36</v>
      </c>
      <c r="K25" s="49">
        <v>6.5</v>
      </c>
      <c r="L25" s="5"/>
    </row>
    <row r="26" spans="1:12" ht="12.75">
      <c r="A26" s="34" t="s">
        <v>32</v>
      </c>
      <c r="B26" s="4">
        <v>400295</v>
      </c>
      <c r="C26" s="36">
        <f t="shared" si="0"/>
        <v>4</v>
      </c>
      <c r="D26" s="36">
        <f t="shared" si="1"/>
        <v>1120</v>
      </c>
      <c r="E26" s="5"/>
      <c r="F26" s="4">
        <v>634186</v>
      </c>
      <c r="G26" s="36">
        <f t="shared" si="2"/>
        <v>8</v>
      </c>
      <c r="H26" s="36">
        <f t="shared" si="3"/>
        <v>2240</v>
      </c>
      <c r="I26" s="79">
        <f t="shared" si="4"/>
        <v>2</v>
      </c>
      <c r="J26" s="59">
        <v>36</v>
      </c>
      <c r="K26" s="49">
        <v>6.5</v>
      </c>
      <c r="L26" s="5"/>
    </row>
    <row r="27" spans="1:12" ht="12.75">
      <c r="A27" s="34" t="s">
        <v>33</v>
      </c>
      <c r="B27" s="4">
        <v>400300</v>
      </c>
      <c r="C27" s="36">
        <f t="shared" si="0"/>
        <v>5</v>
      </c>
      <c r="D27" s="36">
        <f t="shared" si="1"/>
        <v>1400</v>
      </c>
      <c r="E27" s="5"/>
      <c r="F27" s="4">
        <v>634193</v>
      </c>
      <c r="G27" s="36">
        <f t="shared" si="2"/>
        <v>7</v>
      </c>
      <c r="H27" s="36">
        <f t="shared" si="3"/>
        <v>1960</v>
      </c>
      <c r="I27" s="79">
        <f t="shared" si="4"/>
        <v>1.4</v>
      </c>
      <c r="J27" s="59">
        <v>36</v>
      </c>
      <c r="K27" s="49">
        <v>6.6</v>
      </c>
      <c r="L27" s="5"/>
    </row>
    <row r="28" spans="1:12" ht="12.75">
      <c r="A28" s="34" t="s">
        <v>34</v>
      </c>
      <c r="B28" s="4">
        <v>400306</v>
      </c>
      <c r="C28" s="36">
        <f t="shared" si="0"/>
        <v>6</v>
      </c>
      <c r="D28" s="36">
        <f t="shared" si="1"/>
        <v>1680</v>
      </c>
      <c r="E28" s="5"/>
      <c r="F28" s="4">
        <v>634198</v>
      </c>
      <c r="G28" s="36">
        <f t="shared" si="2"/>
        <v>5</v>
      </c>
      <c r="H28" s="36">
        <f t="shared" si="3"/>
        <v>1400</v>
      </c>
      <c r="I28" s="79">
        <f t="shared" si="4"/>
        <v>0.8333333333333334</v>
      </c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400312</v>
      </c>
      <c r="C29" s="36">
        <f t="shared" si="0"/>
        <v>6</v>
      </c>
      <c r="D29" s="36">
        <f t="shared" si="1"/>
        <v>1680</v>
      </c>
      <c r="E29" s="5"/>
      <c r="F29" s="4">
        <v>634203</v>
      </c>
      <c r="G29" s="36">
        <f t="shared" si="2"/>
        <v>5</v>
      </c>
      <c r="H29" s="36">
        <f t="shared" si="3"/>
        <v>1400</v>
      </c>
      <c r="I29" s="79">
        <f t="shared" si="4"/>
        <v>0.8333333333333334</v>
      </c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400319</v>
      </c>
      <c r="C30" s="36">
        <f t="shared" si="0"/>
        <v>7</v>
      </c>
      <c r="D30" s="36">
        <f t="shared" si="1"/>
        <v>1960</v>
      </c>
      <c r="E30" s="5"/>
      <c r="F30" s="4">
        <v>634208</v>
      </c>
      <c r="G30" s="36">
        <f t="shared" si="2"/>
        <v>5</v>
      </c>
      <c r="H30" s="36">
        <f t="shared" si="3"/>
        <v>1400</v>
      </c>
      <c r="I30" s="79">
        <f t="shared" si="4"/>
        <v>0.7142857142857143</v>
      </c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400324</v>
      </c>
      <c r="C31" s="36">
        <f t="shared" si="0"/>
        <v>5</v>
      </c>
      <c r="D31" s="36">
        <f t="shared" si="1"/>
        <v>1400</v>
      </c>
      <c r="E31" s="5"/>
      <c r="F31" s="4">
        <v>634212</v>
      </c>
      <c r="G31" s="36">
        <f t="shared" si="2"/>
        <v>4</v>
      </c>
      <c r="H31" s="36">
        <f t="shared" si="3"/>
        <v>1120</v>
      </c>
      <c r="I31" s="79">
        <f t="shared" si="4"/>
        <v>0.8</v>
      </c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400329</v>
      </c>
      <c r="C32" s="36">
        <f t="shared" si="0"/>
        <v>5</v>
      </c>
      <c r="D32" s="36">
        <f t="shared" si="1"/>
        <v>1400</v>
      </c>
      <c r="E32" s="5"/>
      <c r="F32" s="4">
        <v>634217</v>
      </c>
      <c r="G32" s="36">
        <f t="shared" si="2"/>
        <v>5</v>
      </c>
      <c r="H32" s="36">
        <f t="shared" si="3"/>
        <v>1400</v>
      </c>
      <c r="I32" s="79">
        <f t="shared" si="4"/>
        <v>1</v>
      </c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400335</v>
      </c>
      <c r="C33" s="36">
        <f t="shared" si="0"/>
        <v>6</v>
      </c>
      <c r="D33" s="36">
        <f t="shared" si="1"/>
        <v>1680</v>
      </c>
      <c r="E33" s="5"/>
      <c r="F33" s="4">
        <v>634223</v>
      </c>
      <c r="G33" s="36">
        <f t="shared" si="2"/>
        <v>6</v>
      </c>
      <c r="H33" s="36">
        <f t="shared" si="3"/>
        <v>1680</v>
      </c>
      <c r="I33" s="79">
        <f t="shared" si="4"/>
        <v>1</v>
      </c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400340</v>
      </c>
      <c r="C34" s="36">
        <f t="shared" si="0"/>
        <v>5</v>
      </c>
      <c r="D34" s="36">
        <f t="shared" si="1"/>
        <v>1400</v>
      </c>
      <c r="E34" s="5"/>
      <c r="F34" s="4">
        <v>634230</v>
      </c>
      <c r="G34" s="36">
        <f t="shared" si="2"/>
        <v>7</v>
      </c>
      <c r="H34" s="36">
        <f t="shared" si="3"/>
        <v>1960</v>
      </c>
      <c r="I34" s="79">
        <f t="shared" si="4"/>
        <v>1.4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400344</v>
      </c>
      <c r="C35" s="36">
        <f t="shared" si="0"/>
        <v>4</v>
      </c>
      <c r="D35" s="36">
        <f t="shared" si="1"/>
        <v>1120</v>
      </c>
      <c r="E35" s="5"/>
      <c r="F35" s="4">
        <v>634238</v>
      </c>
      <c r="G35" s="36">
        <f t="shared" si="2"/>
        <v>8</v>
      </c>
      <c r="H35" s="36">
        <f t="shared" si="3"/>
        <v>2240</v>
      </c>
      <c r="I35" s="79">
        <f t="shared" si="4"/>
        <v>2</v>
      </c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400350</v>
      </c>
      <c r="C36" s="36">
        <f t="shared" si="0"/>
        <v>6</v>
      </c>
      <c r="D36" s="36">
        <f t="shared" si="1"/>
        <v>1680</v>
      </c>
      <c r="E36" s="5"/>
      <c r="F36" s="4">
        <v>634244</v>
      </c>
      <c r="G36" s="36">
        <f t="shared" si="2"/>
        <v>6</v>
      </c>
      <c r="H36" s="36">
        <f t="shared" si="3"/>
        <v>1680</v>
      </c>
      <c r="I36" s="79">
        <f t="shared" si="4"/>
        <v>1</v>
      </c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400356</v>
      </c>
      <c r="C37" s="36">
        <f t="shared" si="0"/>
        <v>6</v>
      </c>
      <c r="D37" s="36">
        <f t="shared" si="1"/>
        <v>1680</v>
      </c>
      <c r="E37" s="5"/>
      <c r="F37" s="4">
        <v>634249</v>
      </c>
      <c r="G37" s="36">
        <f t="shared" si="2"/>
        <v>5</v>
      </c>
      <c r="H37" s="36">
        <f t="shared" si="3"/>
        <v>1400</v>
      </c>
      <c r="I37" s="79">
        <f t="shared" si="4"/>
        <v>0.8333333333333334</v>
      </c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400362</v>
      </c>
      <c r="C38" s="36">
        <f t="shared" si="0"/>
        <v>6</v>
      </c>
      <c r="D38" s="36">
        <f t="shared" si="1"/>
        <v>1680</v>
      </c>
      <c r="E38" s="5"/>
      <c r="F38" s="4">
        <v>634256</v>
      </c>
      <c r="G38" s="36">
        <f t="shared" si="2"/>
        <v>7</v>
      </c>
      <c r="H38" s="36">
        <f t="shared" si="3"/>
        <v>1960</v>
      </c>
      <c r="I38" s="79">
        <f t="shared" si="4"/>
        <v>1.1666666666666667</v>
      </c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400369</v>
      </c>
      <c r="C39" s="36">
        <f t="shared" si="0"/>
        <v>7</v>
      </c>
      <c r="D39" s="36">
        <f t="shared" si="1"/>
        <v>1960</v>
      </c>
      <c r="E39" s="5"/>
      <c r="F39" s="4">
        <v>634261</v>
      </c>
      <c r="G39" s="36">
        <f t="shared" si="2"/>
        <v>5</v>
      </c>
      <c r="H39" s="36">
        <f t="shared" si="3"/>
        <v>1400</v>
      </c>
      <c r="I39" s="79">
        <f t="shared" si="4"/>
        <v>0.7142857142857143</v>
      </c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400374</v>
      </c>
      <c r="C40" s="36">
        <f t="shared" si="0"/>
        <v>5</v>
      </c>
      <c r="D40" s="36">
        <f t="shared" si="1"/>
        <v>1400</v>
      </c>
      <c r="E40" s="5"/>
      <c r="F40" s="4">
        <v>634267</v>
      </c>
      <c r="G40" s="36">
        <f t="shared" si="2"/>
        <v>6</v>
      </c>
      <c r="H40" s="36">
        <f t="shared" si="3"/>
        <v>1680</v>
      </c>
      <c r="I40" s="79">
        <f t="shared" si="4"/>
        <v>1.2</v>
      </c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400383</v>
      </c>
      <c r="C41" s="36">
        <f t="shared" si="0"/>
        <v>9</v>
      </c>
      <c r="D41" s="36">
        <f t="shared" si="1"/>
        <v>2520</v>
      </c>
      <c r="E41" s="5"/>
      <c r="F41" s="4">
        <v>634271</v>
      </c>
      <c r="G41" s="36">
        <f t="shared" si="2"/>
        <v>4</v>
      </c>
      <c r="H41" s="36">
        <f t="shared" si="3"/>
        <v>1120</v>
      </c>
      <c r="I41" s="79">
        <f t="shared" si="4"/>
        <v>0.4444444444444444</v>
      </c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400390</v>
      </c>
      <c r="C42" s="36">
        <f t="shared" si="0"/>
        <v>7</v>
      </c>
      <c r="D42" s="36">
        <f t="shared" si="1"/>
        <v>1960</v>
      </c>
      <c r="E42" s="5"/>
      <c r="F42" s="4">
        <v>634276</v>
      </c>
      <c r="G42" s="36">
        <f t="shared" si="2"/>
        <v>5</v>
      </c>
      <c r="H42" s="36">
        <f t="shared" si="3"/>
        <v>1400</v>
      </c>
      <c r="I42" s="79">
        <f t="shared" si="4"/>
        <v>0.7142857142857143</v>
      </c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400395</v>
      </c>
      <c r="C43" s="36">
        <f t="shared" si="0"/>
        <v>5</v>
      </c>
      <c r="D43" s="36">
        <f t="shared" si="1"/>
        <v>1400</v>
      </c>
      <c r="E43" s="5"/>
      <c r="F43" s="4">
        <v>634282</v>
      </c>
      <c r="G43" s="36">
        <f t="shared" si="2"/>
        <v>6</v>
      </c>
      <c r="H43" s="36">
        <f t="shared" si="3"/>
        <v>1680</v>
      </c>
      <c r="I43" s="79">
        <f t="shared" si="4"/>
        <v>1.2</v>
      </c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36400</v>
      </c>
      <c r="E44" s="5"/>
      <c r="F44" s="5"/>
      <c r="G44" s="5"/>
      <c r="H44" s="5">
        <f>SUM(H20:H43)</f>
        <v>44520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36400</v>
      </c>
      <c r="E45" s="5"/>
      <c r="F45" s="5"/>
      <c r="G45" s="5"/>
      <c r="H45" s="5">
        <f>(F43-F19)*280</f>
        <v>44520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4">
      <selection activeCell="K19" sqref="K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205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99</v>
      </c>
      <c r="J5" s="1"/>
      <c r="K5" s="1"/>
      <c r="L5" s="1" t="s">
        <v>100</v>
      </c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'тр_4 прием'!A11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200</v>
      </c>
      <c r="E12" s="78"/>
      <c r="M12" s="3"/>
    </row>
    <row r="13" ht="12.75">
      <c r="M13" s="3"/>
    </row>
    <row r="14" spans="1:13" s="16" customFormat="1" ht="12.75" customHeight="1">
      <c r="A14" s="87" t="s">
        <v>10</v>
      </c>
      <c r="B14" s="11" t="s">
        <v>101</v>
      </c>
      <c r="C14" s="9"/>
      <c r="D14" s="9"/>
      <c r="E14" s="10"/>
      <c r="F14" s="11" t="s">
        <v>102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103</v>
      </c>
      <c r="C15" s="15"/>
      <c r="D15" s="15"/>
      <c r="E15" s="18"/>
      <c r="F15" s="17" t="s">
        <v>104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280</v>
      </c>
      <c r="E16" s="24"/>
      <c r="F16" s="22" t="s">
        <v>72</v>
      </c>
      <c r="G16" s="23">
        <v>280</v>
      </c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1237</v>
      </c>
      <c r="C19" s="4"/>
      <c r="D19" s="4"/>
      <c r="E19" s="4"/>
      <c r="F19" s="4">
        <v>42</v>
      </c>
      <c r="G19" s="4"/>
      <c r="H19" s="4"/>
      <c r="I19" s="5"/>
      <c r="J19" s="75">
        <v>36</v>
      </c>
      <c r="K19" s="49">
        <v>6.5</v>
      </c>
      <c r="L19" s="4"/>
    </row>
    <row r="20" spans="1:12" ht="12.75">
      <c r="A20" s="34" t="s">
        <v>26</v>
      </c>
      <c r="B20" s="4">
        <v>1237</v>
      </c>
      <c r="C20" s="36">
        <f>B20-B19</f>
        <v>0</v>
      </c>
      <c r="D20" s="36">
        <f>C20*280</f>
        <v>0</v>
      </c>
      <c r="E20" s="5"/>
      <c r="F20" s="4">
        <v>42</v>
      </c>
      <c r="G20" s="36">
        <f>F20-F19</f>
        <v>0</v>
      </c>
      <c r="H20" s="36">
        <f>G20*280</f>
        <v>0</v>
      </c>
      <c r="I20" s="5"/>
      <c r="J20" s="75">
        <v>36</v>
      </c>
      <c r="K20" s="49">
        <v>6.5</v>
      </c>
      <c r="L20" s="5"/>
    </row>
    <row r="21" spans="1:12" ht="12.75">
      <c r="A21" s="34" t="s">
        <v>27</v>
      </c>
      <c r="B21" s="4">
        <v>1237</v>
      </c>
      <c r="C21" s="36">
        <f aca="true" t="shared" si="0" ref="C21:C43">B21-B20</f>
        <v>0</v>
      </c>
      <c r="D21" s="36">
        <f aca="true" t="shared" si="1" ref="D21:D43">C21*280</f>
        <v>0</v>
      </c>
      <c r="E21" s="5"/>
      <c r="F21" s="4">
        <v>42</v>
      </c>
      <c r="G21" s="36">
        <f aca="true" t="shared" si="2" ref="G21:G43">F21-F20</f>
        <v>0</v>
      </c>
      <c r="H21" s="36">
        <f aca="true" t="shared" si="3" ref="H21:H43">G21*280</f>
        <v>0</v>
      </c>
      <c r="I21" s="5"/>
      <c r="J21" s="75">
        <v>36</v>
      </c>
      <c r="K21" s="49">
        <v>6.5</v>
      </c>
      <c r="L21" s="5"/>
    </row>
    <row r="22" spans="1:12" ht="12.75">
      <c r="A22" s="34" t="s">
        <v>28</v>
      </c>
      <c r="B22" s="4">
        <v>1237</v>
      </c>
      <c r="C22" s="36">
        <f t="shared" si="0"/>
        <v>0</v>
      </c>
      <c r="D22" s="36">
        <f t="shared" si="1"/>
        <v>0</v>
      </c>
      <c r="E22" s="5"/>
      <c r="F22" s="4">
        <v>42</v>
      </c>
      <c r="G22" s="36">
        <f t="shared" si="2"/>
        <v>0</v>
      </c>
      <c r="H22" s="36">
        <f t="shared" si="3"/>
        <v>0</v>
      </c>
      <c r="I22" s="5"/>
      <c r="J22" s="75">
        <v>36</v>
      </c>
      <c r="K22" s="49">
        <v>6.5</v>
      </c>
      <c r="L22" s="5"/>
    </row>
    <row r="23" spans="1:12" ht="12.75">
      <c r="A23" s="34" t="s">
        <v>29</v>
      </c>
      <c r="B23" s="4">
        <v>1237</v>
      </c>
      <c r="C23" s="36">
        <f t="shared" si="0"/>
        <v>0</v>
      </c>
      <c r="D23" s="36">
        <f t="shared" si="1"/>
        <v>0</v>
      </c>
      <c r="E23" s="5"/>
      <c r="F23" s="4">
        <v>42</v>
      </c>
      <c r="G23" s="36">
        <f t="shared" si="2"/>
        <v>0</v>
      </c>
      <c r="H23" s="36">
        <f t="shared" si="3"/>
        <v>0</v>
      </c>
      <c r="I23" s="5"/>
      <c r="J23" s="75">
        <v>36</v>
      </c>
      <c r="K23" s="49">
        <v>6.5</v>
      </c>
      <c r="L23" s="5"/>
    </row>
    <row r="24" spans="1:12" ht="12.75">
      <c r="A24" s="34" t="s">
        <v>30</v>
      </c>
      <c r="B24" s="4">
        <v>1237</v>
      </c>
      <c r="C24" s="36">
        <f t="shared" si="0"/>
        <v>0</v>
      </c>
      <c r="D24" s="36">
        <f t="shared" si="1"/>
        <v>0</v>
      </c>
      <c r="E24" s="5"/>
      <c r="F24" s="4">
        <v>42</v>
      </c>
      <c r="G24" s="36">
        <f t="shared" si="2"/>
        <v>0</v>
      </c>
      <c r="H24" s="36">
        <f t="shared" si="3"/>
        <v>0</v>
      </c>
      <c r="I24" s="5"/>
      <c r="J24" s="75">
        <v>36</v>
      </c>
      <c r="K24" s="49">
        <v>6.5</v>
      </c>
      <c r="L24" s="5"/>
    </row>
    <row r="25" spans="1:12" ht="12.75">
      <c r="A25" s="34" t="s">
        <v>31</v>
      </c>
      <c r="B25" s="4">
        <v>1237</v>
      </c>
      <c r="C25" s="36">
        <f t="shared" si="0"/>
        <v>0</v>
      </c>
      <c r="D25" s="36">
        <f t="shared" si="1"/>
        <v>0</v>
      </c>
      <c r="E25" s="5"/>
      <c r="F25" s="4">
        <v>42</v>
      </c>
      <c r="G25" s="36">
        <f t="shared" si="2"/>
        <v>0</v>
      </c>
      <c r="H25" s="36">
        <f t="shared" si="3"/>
        <v>0</v>
      </c>
      <c r="I25" s="5"/>
      <c r="J25" s="75">
        <v>36</v>
      </c>
      <c r="K25" s="49">
        <v>6.5</v>
      </c>
      <c r="L25" s="5"/>
    </row>
    <row r="26" spans="1:12" ht="12.75">
      <c r="A26" s="34" t="s">
        <v>32</v>
      </c>
      <c r="B26" s="4">
        <v>1237</v>
      </c>
      <c r="C26" s="36">
        <f t="shared" si="0"/>
        <v>0</v>
      </c>
      <c r="D26" s="36">
        <f t="shared" si="1"/>
        <v>0</v>
      </c>
      <c r="E26" s="5"/>
      <c r="F26" s="4">
        <v>42</v>
      </c>
      <c r="G26" s="36">
        <f t="shared" si="2"/>
        <v>0</v>
      </c>
      <c r="H26" s="36">
        <f t="shared" si="3"/>
        <v>0</v>
      </c>
      <c r="I26" s="5"/>
      <c r="J26" s="75">
        <v>36</v>
      </c>
      <c r="K26" s="49">
        <v>6.5</v>
      </c>
      <c r="L26" s="5"/>
    </row>
    <row r="27" spans="1:12" ht="12.75">
      <c r="A27" s="34" t="s">
        <v>33</v>
      </c>
      <c r="B27" s="4">
        <v>1237</v>
      </c>
      <c r="C27" s="36">
        <f t="shared" si="0"/>
        <v>0</v>
      </c>
      <c r="D27" s="36">
        <f t="shared" si="1"/>
        <v>0</v>
      </c>
      <c r="E27" s="5"/>
      <c r="F27" s="4">
        <v>42</v>
      </c>
      <c r="G27" s="36">
        <f t="shared" si="2"/>
        <v>0</v>
      </c>
      <c r="H27" s="36">
        <f t="shared" si="3"/>
        <v>0</v>
      </c>
      <c r="I27" s="5"/>
      <c r="J27" s="75">
        <v>36</v>
      </c>
      <c r="K27" s="49">
        <v>6.6</v>
      </c>
      <c r="L27" s="5"/>
    </row>
    <row r="28" spans="1:12" ht="12.75">
      <c r="A28" s="34" t="s">
        <v>34</v>
      </c>
      <c r="B28" s="4">
        <v>1237</v>
      </c>
      <c r="C28" s="36">
        <f t="shared" si="0"/>
        <v>0</v>
      </c>
      <c r="D28" s="36">
        <f t="shared" si="1"/>
        <v>0</v>
      </c>
      <c r="E28" s="5"/>
      <c r="F28" s="4">
        <v>42</v>
      </c>
      <c r="G28" s="36">
        <f t="shared" si="2"/>
        <v>0</v>
      </c>
      <c r="H28" s="36">
        <f t="shared" si="3"/>
        <v>0</v>
      </c>
      <c r="I28" s="5"/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1237</v>
      </c>
      <c r="C29" s="36">
        <f t="shared" si="0"/>
        <v>0</v>
      </c>
      <c r="D29" s="36">
        <f t="shared" si="1"/>
        <v>0</v>
      </c>
      <c r="E29" s="5"/>
      <c r="F29" s="4">
        <v>42</v>
      </c>
      <c r="G29" s="36">
        <f t="shared" si="2"/>
        <v>0</v>
      </c>
      <c r="H29" s="36">
        <f t="shared" si="3"/>
        <v>0</v>
      </c>
      <c r="I29" s="5"/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1237</v>
      </c>
      <c r="C30" s="36">
        <f t="shared" si="0"/>
        <v>0</v>
      </c>
      <c r="D30" s="36">
        <f t="shared" si="1"/>
        <v>0</v>
      </c>
      <c r="E30" s="5"/>
      <c r="F30" s="4">
        <v>42</v>
      </c>
      <c r="G30" s="36">
        <f t="shared" si="2"/>
        <v>0</v>
      </c>
      <c r="H30" s="36">
        <f t="shared" si="3"/>
        <v>0</v>
      </c>
      <c r="I30" s="5"/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1237</v>
      </c>
      <c r="C31" s="36">
        <f t="shared" si="0"/>
        <v>0</v>
      </c>
      <c r="D31" s="36">
        <f t="shared" si="1"/>
        <v>0</v>
      </c>
      <c r="E31" s="5"/>
      <c r="F31" s="4">
        <v>42</v>
      </c>
      <c r="G31" s="36">
        <f t="shared" si="2"/>
        <v>0</v>
      </c>
      <c r="H31" s="36">
        <f t="shared" si="3"/>
        <v>0</v>
      </c>
      <c r="I31" s="5"/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1237</v>
      </c>
      <c r="C32" s="36">
        <f t="shared" si="0"/>
        <v>0</v>
      </c>
      <c r="D32" s="36">
        <f t="shared" si="1"/>
        <v>0</v>
      </c>
      <c r="E32" s="5"/>
      <c r="F32" s="4">
        <v>42</v>
      </c>
      <c r="G32" s="36">
        <f t="shared" si="2"/>
        <v>0</v>
      </c>
      <c r="H32" s="36">
        <f t="shared" si="3"/>
        <v>0</v>
      </c>
      <c r="I32" s="5"/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1237</v>
      </c>
      <c r="C33" s="36">
        <f t="shared" si="0"/>
        <v>0</v>
      </c>
      <c r="D33" s="36">
        <f t="shared" si="1"/>
        <v>0</v>
      </c>
      <c r="E33" s="5"/>
      <c r="F33" s="4">
        <v>42</v>
      </c>
      <c r="G33" s="36">
        <f t="shared" si="2"/>
        <v>0</v>
      </c>
      <c r="H33" s="36">
        <f t="shared" si="3"/>
        <v>0</v>
      </c>
      <c r="I33" s="5"/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1237</v>
      </c>
      <c r="C34" s="36">
        <f t="shared" si="0"/>
        <v>0</v>
      </c>
      <c r="D34" s="36">
        <f t="shared" si="1"/>
        <v>0</v>
      </c>
      <c r="E34" s="5"/>
      <c r="F34" s="4">
        <v>42</v>
      </c>
      <c r="G34" s="36">
        <f t="shared" si="2"/>
        <v>0</v>
      </c>
      <c r="H34" s="36">
        <f t="shared" si="3"/>
        <v>0</v>
      </c>
      <c r="I34" s="5"/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1237</v>
      </c>
      <c r="C35" s="36">
        <f t="shared" si="0"/>
        <v>0</v>
      </c>
      <c r="D35" s="36">
        <f t="shared" si="1"/>
        <v>0</v>
      </c>
      <c r="E35" s="5"/>
      <c r="F35" s="4">
        <v>42</v>
      </c>
      <c r="G35" s="36">
        <f t="shared" si="2"/>
        <v>0</v>
      </c>
      <c r="H35" s="36">
        <f t="shared" si="3"/>
        <v>0</v>
      </c>
      <c r="I35" s="5"/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1237</v>
      </c>
      <c r="C36" s="36">
        <f t="shared" si="0"/>
        <v>0</v>
      </c>
      <c r="D36" s="36">
        <f t="shared" si="1"/>
        <v>0</v>
      </c>
      <c r="E36" s="5"/>
      <c r="F36" s="4">
        <v>42</v>
      </c>
      <c r="G36" s="36">
        <f t="shared" si="2"/>
        <v>0</v>
      </c>
      <c r="H36" s="36">
        <f t="shared" si="3"/>
        <v>0</v>
      </c>
      <c r="I36" s="5"/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1237</v>
      </c>
      <c r="C37" s="36">
        <f t="shared" si="0"/>
        <v>0</v>
      </c>
      <c r="D37" s="36">
        <f t="shared" si="1"/>
        <v>0</v>
      </c>
      <c r="E37" s="5"/>
      <c r="F37" s="4">
        <v>42</v>
      </c>
      <c r="G37" s="36">
        <f t="shared" si="2"/>
        <v>0</v>
      </c>
      <c r="H37" s="36">
        <f t="shared" si="3"/>
        <v>0</v>
      </c>
      <c r="I37" s="5"/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1237</v>
      </c>
      <c r="C38" s="36">
        <f t="shared" si="0"/>
        <v>0</v>
      </c>
      <c r="D38" s="36">
        <f t="shared" si="1"/>
        <v>0</v>
      </c>
      <c r="E38" s="5"/>
      <c r="F38" s="4">
        <v>42</v>
      </c>
      <c r="G38" s="36">
        <f t="shared" si="2"/>
        <v>0</v>
      </c>
      <c r="H38" s="36">
        <f t="shared" si="3"/>
        <v>0</v>
      </c>
      <c r="I38" s="5"/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1237</v>
      </c>
      <c r="C39" s="36">
        <f t="shared" si="0"/>
        <v>0</v>
      </c>
      <c r="D39" s="36">
        <f t="shared" si="1"/>
        <v>0</v>
      </c>
      <c r="E39" s="5"/>
      <c r="F39" s="4">
        <v>42</v>
      </c>
      <c r="G39" s="36">
        <f t="shared" si="2"/>
        <v>0</v>
      </c>
      <c r="H39" s="36">
        <f t="shared" si="3"/>
        <v>0</v>
      </c>
      <c r="I39" s="5"/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1237</v>
      </c>
      <c r="C40" s="36">
        <f t="shared" si="0"/>
        <v>0</v>
      </c>
      <c r="D40" s="36">
        <f t="shared" si="1"/>
        <v>0</v>
      </c>
      <c r="E40" s="5"/>
      <c r="F40" s="4">
        <v>42</v>
      </c>
      <c r="G40" s="36">
        <f t="shared" si="2"/>
        <v>0</v>
      </c>
      <c r="H40" s="36">
        <f t="shared" si="3"/>
        <v>0</v>
      </c>
      <c r="I40" s="5"/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1237</v>
      </c>
      <c r="C41" s="36">
        <f t="shared" si="0"/>
        <v>0</v>
      </c>
      <c r="D41" s="36">
        <f t="shared" si="1"/>
        <v>0</v>
      </c>
      <c r="E41" s="5"/>
      <c r="F41" s="4">
        <v>42</v>
      </c>
      <c r="G41" s="36">
        <f t="shared" si="2"/>
        <v>0</v>
      </c>
      <c r="H41" s="36">
        <f t="shared" si="3"/>
        <v>0</v>
      </c>
      <c r="I41" s="5"/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1237</v>
      </c>
      <c r="C42" s="36">
        <f t="shared" si="0"/>
        <v>0</v>
      </c>
      <c r="D42" s="36">
        <f t="shared" si="1"/>
        <v>0</v>
      </c>
      <c r="E42" s="5"/>
      <c r="F42" s="4">
        <v>42</v>
      </c>
      <c r="G42" s="36">
        <f t="shared" si="2"/>
        <v>0</v>
      </c>
      <c r="H42" s="36">
        <f t="shared" si="3"/>
        <v>0</v>
      </c>
      <c r="I42" s="5"/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1237</v>
      </c>
      <c r="C43" s="36">
        <f t="shared" si="0"/>
        <v>0</v>
      </c>
      <c r="D43" s="36">
        <f t="shared" si="1"/>
        <v>0</v>
      </c>
      <c r="E43" s="5"/>
      <c r="F43" s="4">
        <v>42</v>
      </c>
      <c r="G43" s="36">
        <f t="shared" si="2"/>
        <v>0</v>
      </c>
      <c r="H43" s="36">
        <f t="shared" si="3"/>
        <v>0</v>
      </c>
      <c r="I43" s="5"/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0</v>
      </c>
      <c r="E44" s="5"/>
      <c r="F44" s="4"/>
      <c r="G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0</v>
      </c>
      <c r="E45" s="5"/>
      <c r="F45" s="5"/>
      <c r="G45" s="5"/>
      <c r="H45" s="5">
        <f>(F43-F19)*280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9">
      <selection activeCell="K19" sqref="K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205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106</v>
      </c>
      <c r="J5" s="1"/>
      <c r="K5" s="1"/>
      <c r="L5" s="1" t="s">
        <v>100</v>
      </c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'тр_2 отдача'!A11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200</v>
      </c>
      <c r="M12" s="3"/>
    </row>
    <row r="13" ht="12.75">
      <c r="M13" s="3"/>
    </row>
    <row r="14" spans="1:13" s="16" customFormat="1" ht="12.75" customHeight="1">
      <c r="A14" s="87" t="s">
        <v>10</v>
      </c>
      <c r="B14" s="11" t="s">
        <v>107</v>
      </c>
      <c r="C14" s="9"/>
      <c r="D14" s="9"/>
      <c r="E14" s="10"/>
      <c r="F14" s="11" t="s">
        <v>102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103</v>
      </c>
      <c r="C15" s="15"/>
      <c r="D15" s="15"/>
      <c r="E15" s="18"/>
      <c r="F15" s="17" t="s">
        <v>104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280</v>
      </c>
      <c r="E16" s="24"/>
      <c r="F16" s="22" t="s">
        <v>72</v>
      </c>
      <c r="G16" s="23">
        <v>280</v>
      </c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2212</v>
      </c>
      <c r="C19" s="4"/>
      <c r="D19" s="4"/>
      <c r="E19" s="4"/>
      <c r="F19" s="4">
        <v>179</v>
      </c>
      <c r="G19" s="4"/>
      <c r="H19" s="4"/>
      <c r="I19" s="5"/>
      <c r="J19" s="75">
        <v>36</v>
      </c>
      <c r="K19" s="49">
        <v>6.5</v>
      </c>
      <c r="L19" s="4"/>
    </row>
    <row r="20" spans="1:12" ht="12.75">
      <c r="A20" s="34" t="s">
        <v>26</v>
      </c>
      <c r="B20" s="4">
        <v>2212</v>
      </c>
      <c r="C20" s="36">
        <f>B20-B19</f>
        <v>0</v>
      </c>
      <c r="D20" s="36">
        <f>C20*280</f>
        <v>0</v>
      </c>
      <c r="E20" s="5"/>
      <c r="F20" s="4">
        <v>179</v>
      </c>
      <c r="G20" s="36">
        <f>F20-F19</f>
        <v>0</v>
      </c>
      <c r="H20" s="36">
        <f>G20*280</f>
        <v>0</v>
      </c>
      <c r="I20" s="5"/>
      <c r="J20" s="75">
        <v>36</v>
      </c>
      <c r="K20" s="49">
        <v>6.5</v>
      </c>
      <c r="L20" s="5"/>
    </row>
    <row r="21" spans="1:12" ht="12.75">
      <c r="A21" s="34" t="s">
        <v>27</v>
      </c>
      <c r="B21" s="4">
        <v>2212</v>
      </c>
      <c r="C21" s="36">
        <f aca="true" t="shared" si="0" ref="C21:C43">B21-B20</f>
        <v>0</v>
      </c>
      <c r="D21" s="36">
        <f aca="true" t="shared" si="1" ref="D21:D43">C21*280</f>
        <v>0</v>
      </c>
      <c r="E21" s="5"/>
      <c r="F21" s="4">
        <v>179</v>
      </c>
      <c r="G21" s="36">
        <f aca="true" t="shared" si="2" ref="G21:G43">F21-F20</f>
        <v>0</v>
      </c>
      <c r="H21" s="36">
        <f aca="true" t="shared" si="3" ref="H21:H43">G21*280</f>
        <v>0</v>
      </c>
      <c r="I21" s="5"/>
      <c r="J21" s="75">
        <v>36</v>
      </c>
      <c r="K21" s="49">
        <v>6.5</v>
      </c>
      <c r="L21" s="5"/>
    </row>
    <row r="22" spans="1:12" ht="12.75">
      <c r="A22" s="34" t="s">
        <v>28</v>
      </c>
      <c r="B22" s="4">
        <v>2212</v>
      </c>
      <c r="C22" s="36">
        <f t="shared" si="0"/>
        <v>0</v>
      </c>
      <c r="D22" s="36">
        <f t="shared" si="1"/>
        <v>0</v>
      </c>
      <c r="E22" s="5"/>
      <c r="F22" s="4">
        <v>179</v>
      </c>
      <c r="G22" s="36">
        <f>F22-F21</f>
        <v>0</v>
      </c>
      <c r="H22" s="36">
        <f t="shared" si="3"/>
        <v>0</v>
      </c>
      <c r="I22" s="5"/>
      <c r="J22" s="75">
        <v>36</v>
      </c>
      <c r="K22" s="49">
        <v>6.5</v>
      </c>
      <c r="L22" s="5"/>
    </row>
    <row r="23" spans="1:12" ht="12.75">
      <c r="A23" s="34" t="s">
        <v>29</v>
      </c>
      <c r="B23" s="4">
        <v>2212</v>
      </c>
      <c r="C23" s="36">
        <f t="shared" si="0"/>
        <v>0</v>
      </c>
      <c r="D23" s="36">
        <f t="shared" si="1"/>
        <v>0</v>
      </c>
      <c r="E23" s="5"/>
      <c r="F23" s="4">
        <v>179</v>
      </c>
      <c r="G23" s="36">
        <f t="shared" si="2"/>
        <v>0</v>
      </c>
      <c r="H23" s="36">
        <f t="shared" si="3"/>
        <v>0</v>
      </c>
      <c r="I23" s="5"/>
      <c r="J23" s="75">
        <v>36</v>
      </c>
      <c r="K23" s="49">
        <v>6.5</v>
      </c>
      <c r="L23" s="5"/>
    </row>
    <row r="24" spans="1:12" ht="12.75">
      <c r="A24" s="34" t="s">
        <v>30</v>
      </c>
      <c r="B24" s="4">
        <v>2212</v>
      </c>
      <c r="C24" s="36">
        <f t="shared" si="0"/>
        <v>0</v>
      </c>
      <c r="D24" s="36">
        <f t="shared" si="1"/>
        <v>0</v>
      </c>
      <c r="E24" s="5"/>
      <c r="F24" s="4">
        <v>179</v>
      </c>
      <c r="G24" s="36">
        <f t="shared" si="2"/>
        <v>0</v>
      </c>
      <c r="H24" s="36">
        <f t="shared" si="3"/>
        <v>0</v>
      </c>
      <c r="I24" s="5"/>
      <c r="J24" s="75">
        <v>36</v>
      </c>
      <c r="K24" s="49">
        <v>6.5</v>
      </c>
      <c r="L24" s="5"/>
    </row>
    <row r="25" spans="1:12" ht="12.75">
      <c r="A25" s="34" t="s">
        <v>31</v>
      </c>
      <c r="B25" s="4">
        <v>2212</v>
      </c>
      <c r="C25" s="36">
        <f t="shared" si="0"/>
        <v>0</v>
      </c>
      <c r="D25" s="36">
        <f t="shared" si="1"/>
        <v>0</v>
      </c>
      <c r="E25" s="5"/>
      <c r="F25" s="4">
        <v>179</v>
      </c>
      <c r="G25" s="36">
        <f t="shared" si="2"/>
        <v>0</v>
      </c>
      <c r="H25" s="36">
        <f t="shared" si="3"/>
        <v>0</v>
      </c>
      <c r="I25" s="5"/>
      <c r="J25" s="75">
        <v>36</v>
      </c>
      <c r="K25" s="49">
        <v>6.5</v>
      </c>
      <c r="L25" s="5"/>
    </row>
    <row r="26" spans="1:12" ht="12.75">
      <c r="A26" s="34" t="s">
        <v>32</v>
      </c>
      <c r="B26" s="4">
        <v>2212</v>
      </c>
      <c r="C26" s="36">
        <f t="shared" si="0"/>
        <v>0</v>
      </c>
      <c r="D26" s="36">
        <f t="shared" si="1"/>
        <v>0</v>
      </c>
      <c r="E26" s="5"/>
      <c r="F26" s="4">
        <v>179</v>
      </c>
      <c r="G26" s="36">
        <f t="shared" si="2"/>
        <v>0</v>
      </c>
      <c r="H26" s="36">
        <f t="shared" si="3"/>
        <v>0</v>
      </c>
      <c r="I26" s="5"/>
      <c r="J26" s="75">
        <v>36</v>
      </c>
      <c r="K26" s="49">
        <v>6.5</v>
      </c>
      <c r="L26" s="5"/>
    </row>
    <row r="27" spans="1:12" ht="12.75">
      <c r="A27" s="34" t="s">
        <v>33</v>
      </c>
      <c r="B27" s="4">
        <v>2212</v>
      </c>
      <c r="C27" s="36">
        <f t="shared" si="0"/>
        <v>0</v>
      </c>
      <c r="D27" s="36">
        <f t="shared" si="1"/>
        <v>0</v>
      </c>
      <c r="E27" s="5"/>
      <c r="F27" s="4">
        <v>179</v>
      </c>
      <c r="G27" s="36">
        <f t="shared" si="2"/>
        <v>0</v>
      </c>
      <c r="H27" s="36">
        <f t="shared" si="3"/>
        <v>0</v>
      </c>
      <c r="I27" s="5"/>
      <c r="J27" s="75">
        <v>36</v>
      </c>
      <c r="K27" s="49">
        <v>6.6</v>
      </c>
      <c r="L27" s="5"/>
    </row>
    <row r="28" spans="1:12" ht="12.75">
      <c r="A28" s="34" t="s">
        <v>34</v>
      </c>
      <c r="B28" s="4">
        <v>2212</v>
      </c>
      <c r="C28" s="36">
        <f t="shared" si="0"/>
        <v>0</v>
      </c>
      <c r="D28" s="36">
        <f t="shared" si="1"/>
        <v>0</v>
      </c>
      <c r="E28" s="5"/>
      <c r="F28" s="4">
        <v>179</v>
      </c>
      <c r="G28" s="36">
        <f t="shared" si="2"/>
        <v>0</v>
      </c>
      <c r="H28" s="36">
        <f t="shared" si="3"/>
        <v>0</v>
      </c>
      <c r="I28" s="5"/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2212</v>
      </c>
      <c r="C29" s="36">
        <f t="shared" si="0"/>
        <v>0</v>
      </c>
      <c r="D29" s="36">
        <f t="shared" si="1"/>
        <v>0</v>
      </c>
      <c r="E29" s="5"/>
      <c r="F29" s="4">
        <v>179</v>
      </c>
      <c r="G29" s="36">
        <f t="shared" si="2"/>
        <v>0</v>
      </c>
      <c r="H29" s="36">
        <f t="shared" si="3"/>
        <v>0</v>
      </c>
      <c r="I29" s="5"/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2212</v>
      </c>
      <c r="C30" s="36">
        <f t="shared" si="0"/>
        <v>0</v>
      </c>
      <c r="D30" s="36">
        <f t="shared" si="1"/>
        <v>0</v>
      </c>
      <c r="E30" s="5"/>
      <c r="F30" s="4">
        <v>179</v>
      </c>
      <c r="G30" s="36">
        <f t="shared" si="2"/>
        <v>0</v>
      </c>
      <c r="H30" s="36">
        <f t="shared" si="3"/>
        <v>0</v>
      </c>
      <c r="I30" s="5"/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2212</v>
      </c>
      <c r="C31" s="36">
        <f t="shared" si="0"/>
        <v>0</v>
      </c>
      <c r="D31" s="36">
        <f t="shared" si="1"/>
        <v>0</v>
      </c>
      <c r="E31" s="5"/>
      <c r="F31" s="4">
        <v>179</v>
      </c>
      <c r="G31" s="36">
        <f t="shared" si="2"/>
        <v>0</v>
      </c>
      <c r="H31" s="36">
        <f t="shared" si="3"/>
        <v>0</v>
      </c>
      <c r="I31" s="5"/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2212</v>
      </c>
      <c r="C32" s="36">
        <f t="shared" si="0"/>
        <v>0</v>
      </c>
      <c r="D32" s="36">
        <f t="shared" si="1"/>
        <v>0</v>
      </c>
      <c r="E32" s="5"/>
      <c r="F32" s="4">
        <v>179</v>
      </c>
      <c r="G32" s="36">
        <f t="shared" si="2"/>
        <v>0</v>
      </c>
      <c r="H32" s="36">
        <f t="shared" si="3"/>
        <v>0</v>
      </c>
      <c r="I32" s="5"/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2212</v>
      </c>
      <c r="C33" s="36">
        <f t="shared" si="0"/>
        <v>0</v>
      </c>
      <c r="D33" s="36">
        <f t="shared" si="1"/>
        <v>0</v>
      </c>
      <c r="E33" s="5"/>
      <c r="F33" s="4">
        <v>179</v>
      </c>
      <c r="G33" s="36">
        <f t="shared" si="2"/>
        <v>0</v>
      </c>
      <c r="H33" s="36">
        <f t="shared" si="3"/>
        <v>0</v>
      </c>
      <c r="I33" s="5"/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2212</v>
      </c>
      <c r="C34" s="36">
        <f t="shared" si="0"/>
        <v>0</v>
      </c>
      <c r="D34" s="36">
        <f t="shared" si="1"/>
        <v>0</v>
      </c>
      <c r="E34" s="5"/>
      <c r="F34" s="4">
        <v>179</v>
      </c>
      <c r="G34" s="36">
        <f t="shared" si="2"/>
        <v>0</v>
      </c>
      <c r="H34" s="36">
        <f t="shared" si="3"/>
        <v>0</v>
      </c>
      <c r="I34" s="5"/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2212</v>
      </c>
      <c r="C35" s="36">
        <f t="shared" si="0"/>
        <v>0</v>
      </c>
      <c r="D35" s="36">
        <f t="shared" si="1"/>
        <v>0</v>
      </c>
      <c r="E35" s="5"/>
      <c r="F35" s="4">
        <v>179</v>
      </c>
      <c r="G35" s="36">
        <f t="shared" si="2"/>
        <v>0</v>
      </c>
      <c r="H35" s="36">
        <f t="shared" si="3"/>
        <v>0</v>
      </c>
      <c r="I35" s="5"/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2212</v>
      </c>
      <c r="C36" s="36">
        <f t="shared" si="0"/>
        <v>0</v>
      </c>
      <c r="D36" s="36">
        <f t="shared" si="1"/>
        <v>0</v>
      </c>
      <c r="E36" s="5"/>
      <c r="F36" s="4">
        <v>179</v>
      </c>
      <c r="G36" s="36">
        <f t="shared" si="2"/>
        <v>0</v>
      </c>
      <c r="H36" s="36">
        <f t="shared" si="3"/>
        <v>0</v>
      </c>
      <c r="I36" s="5"/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2212</v>
      </c>
      <c r="C37" s="36">
        <f t="shared" si="0"/>
        <v>0</v>
      </c>
      <c r="D37" s="36">
        <f t="shared" si="1"/>
        <v>0</v>
      </c>
      <c r="E37" s="5"/>
      <c r="F37" s="4">
        <v>179</v>
      </c>
      <c r="G37" s="36">
        <f t="shared" si="2"/>
        <v>0</v>
      </c>
      <c r="H37" s="36">
        <f t="shared" si="3"/>
        <v>0</v>
      </c>
      <c r="I37" s="5"/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2212</v>
      </c>
      <c r="C38" s="36">
        <f t="shared" si="0"/>
        <v>0</v>
      </c>
      <c r="D38" s="36">
        <f t="shared" si="1"/>
        <v>0</v>
      </c>
      <c r="E38" s="5"/>
      <c r="F38" s="4">
        <v>179</v>
      </c>
      <c r="G38" s="36">
        <f t="shared" si="2"/>
        <v>0</v>
      </c>
      <c r="H38" s="36">
        <f t="shared" si="3"/>
        <v>0</v>
      </c>
      <c r="I38" s="5"/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2212</v>
      </c>
      <c r="C39" s="36">
        <f t="shared" si="0"/>
        <v>0</v>
      </c>
      <c r="D39" s="36">
        <f t="shared" si="1"/>
        <v>0</v>
      </c>
      <c r="E39" s="5"/>
      <c r="F39" s="4">
        <v>179</v>
      </c>
      <c r="G39" s="36">
        <f t="shared" si="2"/>
        <v>0</v>
      </c>
      <c r="H39" s="36">
        <f t="shared" si="3"/>
        <v>0</v>
      </c>
      <c r="I39" s="5"/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2212</v>
      </c>
      <c r="C40" s="36">
        <f t="shared" si="0"/>
        <v>0</v>
      </c>
      <c r="D40" s="36">
        <f t="shared" si="1"/>
        <v>0</v>
      </c>
      <c r="E40" s="5"/>
      <c r="F40" s="4">
        <v>179</v>
      </c>
      <c r="G40" s="36">
        <f t="shared" si="2"/>
        <v>0</v>
      </c>
      <c r="H40" s="36">
        <f t="shared" si="3"/>
        <v>0</v>
      </c>
      <c r="I40" s="5"/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2212</v>
      </c>
      <c r="C41" s="36">
        <f t="shared" si="0"/>
        <v>0</v>
      </c>
      <c r="D41" s="36">
        <f t="shared" si="1"/>
        <v>0</v>
      </c>
      <c r="E41" s="5"/>
      <c r="F41" s="4">
        <v>179</v>
      </c>
      <c r="G41" s="36">
        <f t="shared" si="2"/>
        <v>0</v>
      </c>
      <c r="H41" s="36">
        <f>G41*280</f>
        <v>0</v>
      </c>
      <c r="I41" s="5"/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2212</v>
      </c>
      <c r="C42" s="36">
        <f t="shared" si="0"/>
        <v>0</v>
      </c>
      <c r="D42" s="36">
        <f t="shared" si="1"/>
        <v>0</v>
      </c>
      <c r="E42" s="5"/>
      <c r="F42" s="4">
        <v>179</v>
      </c>
      <c r="G42" s="36">
        <f t="shared" si="2"/>
        <v>0</v>
      </c>
      <c r="H42" s="36">
        <f t="shared" si="3"/>
        <v>0</v>
      </c>
      <c r="I42" s="5"/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2212</v>
      </c>
      <c r="C43" s="36">
        <f t="shared" si="0"/>
        <v>0</v>
      </c>
      <c r="D43" s="36">
        <f t="shared" si="1"/>
        <v>0</v>
      </c>
      <c r="E43" s="5"/>
      <c r="F43" s="4">
        <v>179</v>
      </c>
      <c r="G43" s="36">
        <f t="shared" si="2"/>
        <v>0</v>
      </c>
      <c r="H43" s="36">
        <f t="shared" si="3"/>
        <v>0</v>
      </c>
      <c r="I43" s="5"/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0</v>
      </c>
      <c r="E45" s="5"/>
      <c r="F45" s="5"/>
      <c r="H45" s="5">
        <f>(F43-F19)*280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2">
      <selection activeCell="K19" sqref="K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205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108</v>
      </c>
      <c r="J5" s="1"/>
      <c r="K5" s="1"/>
      <c r="L5" s="1" t="s">
        <v>100</v>
      </c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'тр_3 отдача'!A11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200</v>
      </c>
      <c r="M12" s="3"/>
    </row>
    <row r="13" ht="12.75">
      <c r="M13" s="3"/>
    </row>
    <row r="14" spans="1:13" s="16" customFormat="1" ht="12.75" customHeight="1">
      <c r="A14" s="87" t="s">
        <v>10</v>
      </c>
      <c r="B14" s="11" t="s">
        <v>101</v>
      </c>
      <c r="C14" s="9"/>
      <c r="D14" s="9"/>
      <c r="E14" s="10"/>
      <c r="F14" s="11" t="s">
        <v>102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103</v>
      </c>
      <c r="C15" s="15"/>
      <c r="D15" s="15"/>
      <c r="E15" s="18"/>
      <c r="F15" s="17" t="s">
        <v>104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280</v>
      </c>
      <c r="E16" s="24"/>
      <c r="F16" s="22" t="s">
        <v>72</v>
      </c>
      <c r="G16" s="23">
        <v>280</v>
      </c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6872</v>
      </c>
      <c r="C19" s="4"/>
      <c r="D19" s="4"/>
      <c r="E19" s="4"/>
      <c r="F19" s="4">
        <v>346</v>
      </c>
      <c r="G19" s="4"/>
      <c r="H19" s="4"/>
      <c r="I19" s="5"/>
      <c r="J19" s="76">
        <v>36</v>
      </c>
      <c r="K19" s="49">
        <v>6.5</v>
      </c>
      <c r="L19" s="4"/>
    </row>
    <row r="20" spans="1:12" ht="12.75">
      <c r="A20" s="34" t="s">
        <v>26</v>
      </c>
      <c r="B20" s="4">
        <v>6872</v>
      </c>
      <c r="C20" s="36">
        <f>B20-B19</f>
        <v>0</v>
      </c>
      <c r="D20" s="36">
        <f>C20*280</f>
        <v>0</v>
      </c>
      <c r="E20" s="5"/>
      <c r="F20" s="4">
        <v>346</v>
      </c>
      <c r="G20" s="36">
        <f>F20-F19</f>
        <v>0</v>
      </c>
      <c r="H20" s="36">
        <f>G20*280</f>
        <v>0</v>
      </c>
      <c r="I20" s="79"/>
      <c r="J20" s="76">
        <v>36</v>
      </c>
      <c r="K20" s="49">
        <v>6.5</v>
      </c>
      <c r="L20" s="5"/>
    </row>
    <row r="21" spans="1:12" ht="12.75">
      <c r="A21" s="34" t="s">
        <v>27</v>
      </c>
      <c r="B21" s="4">
        <v>6872</v>
      </c>
      <c r="C21" s="36">
        <f aca="true" t="shared" si="0" ref="C21:C43">B21-B20</f>
        <v>0</v>
      </c>
      <c r="D21" s="36">
        <f aca="true" t="shared" si="1" ref="D21:D43">C21*280</f>
        <v>0</v>
      </c>
      <c r="E21" s="5"/>
      <c r="F21" s="4">
        <v>346</v>
      </c>
      <c r="G21" s="36">
        <f aca="true" t="shared" si="2" ref="G21:G43">F21-F20</f>
        <v>0</v>
      </c>
      <c r="H21" s="36">
        <f aca="true" t="shared" si="3" ref="H21:H43">G21*280</f>
        <v>0</v>
      </c>
      <c r="I21" s="5"/>
      <c r="J21" s="76">
        <v>36</v>
      </c>
      <c r="K21" s="49">
        <v>6.5</v>
      </c>
      <c r="L21" s="5"/>
    </row>
    <row r="22" spans="1:12" ht="12.75">
      <c r="A22" s="34" t="s">
        <v>28</v>
      </c>
      <c r="B22" s="4">
        <v>6872</v>
      </c>
      <c r="C22" s="36">
        <f t="shared" si="0"/>
        <v>0</v>
      </c>
      <c r="D22" s="36">
        <f t="shared" si="1"/>
        <v>0</v>
      </c>
      <c r="E22" s="5"/>
      <c r="F22" s="4">
        <v>346</v>
      </c>
      <c r="G22" s="36">
        <f t="shared" si="2"/>
        <v>0</v>
      </c>
      <c r="H22" s="36">
        <f t="shared" si="3"/>
        <v>0</v>
      </c>
      <c r="I22" s="5"/>
      <c r="J22" s="76">
        <v>36</v>
      </c>
      <c r="K22" s="49">
        <v>6.5</v>
      </c>
      <c r="L22" s="5"/>
    </row>
    <row r="23" spans="1:12" ht="12.75">
      <c r="A23" s="34" t="s">
        <v>29</v>
      </c>
      <c r="B23" s="4">
        <v>6872</v>
      </c>
      <c r="C23" s="36">
        <f t="shared" si="0"/>
        <v>0</v>
      </c>
      <c r="D23" s="36">
        <f t="shared" si="1"/>
        <v>0</v>
      </c>
      <c r="E23" s="5"/>
      <c r="F23" s="4">
        <v>346</v>
      </c>
      <c r="G23" s="36">
        <f t="shared" si="2"/>
        <v>0</v>
      </c>
      <c r="H23" s="36">
        <f t="shared" si="3"/>
        <v>0</v>
      </c>
      <c r="I23" s="5"/>
      <c r="J23" s="76">
        <v>36</v>
      </c>
      <c r="K23" s="49">
        <v>6.5</v>
      </c>
      <c r="L23" s="5"/>
    </row>
    <row r="24" spans="1:12" ht="12.75">
      <c r="A24" s="34" t="s">
        <v>30</v>
      </c>
      <c r="B24" s="4">
        <v>6872</v>
      </c>
      <c r="C24" s="36">
        <f t="shared" si="0"/>
        <v>0</v>
      </c>
      <c r="D24" s="36">
        <f t="shared" si="1"/>
        <v>0</v>
      </c>
      <c r="E24" s="5"/>
      <c r="F24" s="4">
        <v>346</v>
      </c>
      <c r="G24" s="36">
        <f t="shared" si="2"/>
        <v>0</v>
      </c>
      <c r="H24" s="36">
        <f t="shared" si="3"/>
        <v>0</v>
      </c>
      <c r="I24" s="5"/>
      <c r="J24" s="76">
        <v>36</v>
      </c>
      <c r="K24" s="49">
        <v>6.5</v>
      </c>
      <c r="L24" s="5"/>
    </row>
    <row r="25" spans="1:12" ht="12.75">
      <c r="A25" s="34" t="s">
        <v>31</v>
      </c>
      <c r="B25" s="4">
        <v>6872</v>
      </c>
      <c r="C25" s="36">
        <f t="shared" si="0"/>
        <v>0</v>
      </c>
      <c r="D25" s="36">
        <f t="shared" si="1"/>
        <v>0</v>
      </c>
      <c r="E25" s="5"/>
      <c r="F25" s="4">
        <v>346</v>
      </c>
      <c r="G25" s="36">
        <f t="shared" si="2"/>
        <v>0</v>
      </c>
      <c r="H25" s="36">
        <f t="shared" si="3"/>
        <v>0</v>
      </c>
      <c r="I25" s="5"/>
      <c r="J25" s="76">
        <v>36</v>
      </c>
      <c r="K25" s="49">
        <v>6.5</v>
      </c>
      <c r="L25" s="5"/>
    </row>
    <row r="26" spans="1:12" ht="12.75">
      <c r="A26" s="34" t="s">
        <v>32</v>
      </c>
      <c r="B26" s="4">
        <v>6872</v>
      </c>
      <c r="C26" s="36">
        <f t="shared" si="0"/>
        <v>0</v>
      </c>
      <c r="D26" s="36">
        <f t="shared" si="1"/>
        <v>0</v>
      </c>
      <c r="E26" s="5"/>
      <c r="F26" s="4">
        <v>346</v>
      </c>
      <c r="G26" s="36">
        <f t="shared" si="2"/>
        <v>0</v>
      </c>
      <c r="H26" s="36">
        <f t="shared" si="3"/>
        <v>0</v>
      </c>
      <c r="I26" s="5"/>
      <c r="J26" s="76">
        <v>36</v>
      </c>
      <c r="K26" s="49">
        <v>6.5</v>
      </c>
      <c r="L26" s="5"/>
    </row>
    <row r="27" spans="1:12" ht="12.75">
      <c r="A27" s="34" t="s">
        <v>33</v>
      </c>
      <c r="B27" s="4">
        <v>6872</v>
      </c>
      <c r="C27" s="36">
        <f t="shared" si="0"/>
        <v>0</v>
      </c>
      <c r="D27" s="36">
        <f t="shared" si="1"/>
        <v>0</v>
      </c>
      <c r="E27" s="5"/>
      <c r="F27" s="4">
        <v>346</v>
      </c>
      <c r="G27" s="36">
        <f t="shared" si="2"/>
        <v>0</v>
      </c>
      <c r="H27" s="36">
        <f t="shared" si="3"/>
        <v>0</v>
      </c>
      <c r="I27" s="5"/>
      <c r="J27" s="76">
        <v>36</v>
      </c>
      <c r="K27" s="49">
        <v>6.6</v>
      </c>
      <c r="L27" s="5"/>
    </row>
    <row r="28" spans="1:12" ht="12.75">
      <c r="A28" s="34" t="s">
        <v>34</v>
      </c>
      <c r="B28" s="4">
        <v>6872</v>
      </c>
      <c r="C28" s="36">
        <f t="shared" si="0"/>
        <v>0</v>
      </c>
      <c r="D28" s="36">
        <f t="shared" si="1"/>
        <v>0</v>
      </c>
      <c r="E28" s="5"/>
      <c r="F28" s="4">
        <v>346</v>
      </c>
      <c r="G28" s="36">
        <f t="shared" si="2"/>
        <v>0</v>
      </c>
      <c r="H28" s="36">
        <f t="shared" si="3"/>
        <v>0</v>
      </c>
      <c r="I28" s="5"/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6872</v>
      </c>
      <c r="C29" s="36">
        <f t="shared" si="0"/>
        <v>0</v>
      </c>
      <c r="D29" s="36">
        <f t="shared" si="1"/>
        <v>0</v>
      </c>
      <c r="E29" s="5"/>
      <c r="F29" s="4">
        <v>346</v>
      </c>
      <c r="G29" s="36">
        <f t="shared" si="2"/>
        <v>0</v>
      </c>
      <c r="H29" s="36">
        <f t="shared" si="3"/>
        <v>0</v>
      </c>
      <c r="I29" s="5"/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6872</v>
      </c>
      <c r="C30" s="36">
        <f t="shared" si="0"/>
        <v>0</v>
      </c>
      <c r="D30" s="36">
        <f t="shared" si="1"/>
        <v>0</v>
      </c>
      <c r="E30" s="5"/>
      <c r="F30" s="4">
        <v>346</v>
      </c>
      <c r="G30" s="36">
        <f t="shared" si="2"/>
        <v>0</v>
      </c>
      <c r="H30" s="36">
        <f t="shared" si="3"/>
        <v>0</v>
      </c>
      <c r="I30" s="5"/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6872</v>
      </c>
      <c r="C31" s="36">
        <f t="shared" si="0"/>
        <v>0</v>
      </c>
      <c r="D31" s="36">
        <f t="shared" si="1"/>
        <v>0</v>
      </c>
      <c r="E31" s="5"/>
      <c r="F31" s="4">
        <v>346</v>
      </c>
      <c r="G31" s="36">
        <f t="shared" si="2"/>
        <v>0</v>
      </c>
      <c r="H31" s="36">
        <f t="shared" si="3"/>
        <v>0</v>
      </c>
      <c r="I31" s="5"/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6872</v>
      </c>
      <c r="C32" s="36">
        <f t="shared" si="0"/>
        <v>0</v>
      </c>
      <c r="D32" s="36">
        <f t="shared" si="1"/>
        <v>0</v>
      </c>
      <c r="E32" s="5"/>
      <c r="F32" s="4">
        <v>346</v>
      </c>
      <c r="G32" s="36">
        <f t="shared" si="2"/>
        <v>0</v>
      </c>
      <c r="H32" s="36">
        <f t="shared" si="3"/>
        <v>0</v>
      </c>
      <c r="I32" s="5"/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6872</v>
      </c>
      <c r="C33" s="36">
        <f t="shared" si="0"/>
        <v>0</v>
      </c>
      <c r="D33" s="36">
        <f t="shared" si="1"/>
        <v>0</v>
      </c>
      <c r="E33" s="5"/>
      <c r="F33" s="4">
        <v>346</v>
      </c>
      <c r="G33" s="36">
        <f t="shared" si="2"/>
        <v>0</v>
      </c>
      <c r="H33" s="36">
        <f t="shared" si="3"/>
        <v>0</v>
      </c>
      <c r="I33" s="5"/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6872</v>
      </c>
      <c r="C34" s="36">
        <f t="shared" si="0"/>
        <v>0</v>
      </c>
      <c r="D34" s="36">
        <f t="shared" si="1"/>
        <v>0</v>
      </c>
      <c r="E34" s="5"/>
      <c r="F34" s="4">
        <v>346</v>
      </c>
      <c r="G34" s="36">
        <f t="shared" si="2"/>
        <v>0</v>
      </c>
      <c r="H34" s="36">
        <f t="shared" si="3"/>
        <v>0</v>
      </c>
      <c r="I34" s="5"/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6872</v>
      </c>
      <c r="C35" s="36">
        <f t="shared" si="0"/>
        <v>0</v>
      </c>
      <c r="D35" s="36">
        <f t="shared" si="1"/>
        <v>0</v>
      </c>
      <c r="E35" s="5"/>
      <c r="F35" s="4">
        <v>346</v>
      </c>
      <c r="G35" s="36">
        <f t="shared" si="2"/>
        <v>0</v>
      </c>
      <c r="H35" s="36">
        <f t="shared" si="3"/>
        <v>0</v>
      </c>
      <c r="I35" s="5"/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6872</v>
      </c>
      <c r="C36" s="36">
        <f t="shared" si="0"/>
        <v>0</v>
      </c>
      <c r="D36" s="36">
        <f t="shared" si="1"/>
        <v>0</v>
      </c>
      <c r="E36" s="5"/>
      <c r="F36" s="4">
        <v>346</v>
      </c>
      <c r="G36" s="36">
        <f t="shared" si="2"/>
        <v>0</v>
      </c>
      <c r="H36" s="36">
        <f t="shared" si="3"/>
        <v>0</v>
      </c>
      <c r="I36" s="5"/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6872</v>
      </c>
      <c r="C37" s="36">
        <f t="shared" si="0"/>
        <v>0</v>
      </c>
      <c r="D37" s="36">
        <f t="shared" si="1"/>
        <v>0</v>
      </c>
      <c r="E37" s="5"/>
      <c r="F37" s="4">
        <v>346</v>
      </c>
      <c r="G37" s="36">
        <f t="shared" si="2"/>
        <v>0</v>
      </c>
      <c r="H37" s="36">
        <f t="shared" si="3"/>
        <v>0</v>
      </c>
      <c r="I37" s="5"/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6872</v>
      </c>
      <c r="C38" s="36">
        <f t="shared" si="0"/>
        <v>0</v>
      </c>
      <c r="D38" s="36">
        <f t="shared" si="1"/>
        <v>0</v>
      </c>
      <c r="E38" s="5"/>
      <c r="F38" s="4">
        <v>346</v>
      </c>
      <c r="G38" s="36">
        <f t="shared" si="2"/>
        <v>0</v>
      </c>
      <c r="H38" s="36">
        <f t="shared" si="3"/>
        <v>0</v>
      </c>
      <c r="I38" s="5"/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6872</v>
      </c>
      <c r="C39" s="36">
        <f t="shared" si="0"/>
        <v>0</v>
      </c>
      <c r="D39" s="36">
        <f t="shared" si="1"/>
        <v>0</v>
      </c>
      <c r="E39" s="5"/>
      <c r="F39" s="4">
        <v>346</v>
      </c>
      <c r="G39" s="36">
        <f t="shared" si="2"/>
        <v>0</v>
      </c>
      <c r="H39" s="36">
        <f t="shared" si="3"/>
        <v>0</v>
      </c>
      <c r="I39" s="5"/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6872</v>
      </c>
      <c r="C40" s="36">
        <f t="shared" si="0"/>
        <v>0</v>
      </c>
      <c r="D40" s="36">
        <f t="shared" si="1"/>
        <v>0</v>
      </c>
      <c r="E40" s="5"/>
      <c r="F40" s="4">
        <v>346</v>
      </c>
      <c r="G40" s="36">
        <f t="shared" si="2"/>
        <v>0</v>
      </c>
      <c r="H40" s="36">
        <f t="shared" si="3"/>
        <v>0</v>
      </c>
      <c r="I40" s="5"/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6872</v>
      </c>
      <c r="C41" s="36">
        <f t="shared" si="0"/>
        <v>0</v>
      </c>
      <c r="D41" s="36">
        <f t="shared" si="1"/>
        <v>0</v>
      </c>
      <c r="E41" s="5"/>
      <c r="F41" s="4">
        <v>346</v>
      </c>
      <c r="G41" s="36">
        <f t="shared" si="2"/>
        <v>0</v>
      </c>
      <c r="H41" s="36">
        <f t="shared" si="3"/>
        <v>0</v>
      </c>
      <c r="I41" s="5"/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6872</v>
      </c>
      <c r="C42" s="36">
        <f t="shared" si="0"/>
        <v>0</v>
      </c>
      <c r="D42" s="36">
        <f t="shared" si="1"/>
        <v>0</v>
      </c>
      <c r="E42" s="5"/>
      <c r="F42" s="4">
        <v>346</v>
      </c>
      <c r="G42" s="36">
        <f t="shared" si="2"/>
        <v>0</v>
      </c>
      <c r="H42" s="36">
        <f t="shared" si="3"/>
        <v>0</v>
      </c>
      <c r="I42" s="5"/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6872</v>
      </c>
      <c r="C43" s="36">
        <f t="shared" si="0"/>
        <v>0</v>
      </c>
      <c r="D43" s="36">
        <f t="shared" si="1"/>
        <v>0</v>
      </c>
      <c r="E43" s="5"/>
      <c r="F43" s="4">
        <v>346</v>
      </c>
      <c r="G43" s="36">
        <f t="shared" si="2"/>
        <v>0</v>
      </c>
      <c r="H43" s="36">
        <f t="shared" si="3"/>
        <v>0</v>
      </c>
      <c r="I43" s="5"/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0</v>
      </c>
      <c r="E45" s="5"/>
      <c r="F45" s="5"/>
      <c r="H45" s="5">
        <f>(F43-F19)*280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9">
      <selection activeCell="K19" sqref="K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123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'тр_4 отдача'!A11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125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126</v>
      </c>
      <c r="C16" s="23"/>
      <c r="D16" s="23"/>
      <c r="E16" s="24"/>
      <c r="F16" s="22" t="s">
        <v>127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1297930</v>
      </c>
      <c r="C19" s="4"/>
      <c r="D19" s="4"/>
      <c r="E19" s="4"/>
      <c r="F19" s="4">
        <v>536622</v>
      </c>
      <c r="G19" s="4"/>
      <c r="H19" s="4"/>
      <c r="I19" s="5"/>
      <c r="J19" s="59">
        <v>36</v>
      </c>
      <c r="K19" s="49">
        <v>6.5</v>
      </c>
      <c r="L19" s="4"/>
    </row>
    <row r="20" spans="1:12" ht="12.75">
      <c r="A20" s="34" t="s">
        <v>26</v>
      </c>
      <c r="B20" s="4">
        <v>1297944</v>
      </c>
      <c r="C20" s="36">
        <f>B20-B19</f>
        <v>14</v>
      </c>
      <c r="D20" s="36">
        <f>C20*36</f>
        <v>504</v>
      </c>
      <c r="E20" s="5"/>
      <c r="F20" s="4">
        <v>536627</v>
      </c>
      <c r="G20" s="36">
        <f>F20-F19</f>
        <v>5</v>
      </c>
      <c r="H20" s="36">
        <f>G20*36</f>
        <v>180</v>
      </c>
      <c r="I20" s="81">
        <f>H20/D20</f>
        <v>0.35714285714285715</v>
      </c>
      <c r="J20" s="59">
        <v>36</v>
      </c>
      <c r="K20" s="49">
        <v>6.5</v>
      </c>
      <c r="L20" s="5"/>
    </row>
    <row r="21" spans="1:12" ht="12.75">
      <c r="A21" s="34" t="s">
        <v>27</v>
      </c>
      <c r="B21" s="4">
        <v>1297957</v>
      </c>
      <c r="C21" s="36">
        <f>B21-B20</f>
        <v>13</v>
      </c>
      <c r="D21" s="36">
        <f aca="true" t="shared" si="0" ref="D21:D43">C21*36</f>
        <v>468</v>
      </c>
      <c r="E21" s="5"/>
      <c r="F21" s="4">
        <v>536633</v>
      </c>
      <c r="G21" s="36">
        <f>F21-F20</f>
        <v>6</v>
      </c>
      <c r="H21" s="36">
        <f aca="true" t="shared" si="1" ref="H21:H43">G21*36</f>
        <v>216</v>
      </c>
      <c r="I21" s="81">
        <f aca="true" t="shared" si="2" ref="I21:I43">H21/D21</f>
        <v>0.46153846153846156</v>
      </c>
      <c r="J21" s="59">
        <v>36</v>
      </c>
      <c r="K21" s="49">
        <v>6.5</v>
      </c>
      <c r="L21" s="5"/>
    </row>
    <row r="22" spans="1:12" ht="12.75">
      <c r="A22" s="34" t="s">
        <v>28</v>
      </c>
      <c r="B22" s="4">
        <v>1297969</v>
      </c>
      <c r="C22" s="36">
        <f>B22-B21</f>
        <v>12</v>
      </c>
      <c r="D22" s="36">
        <f t="shared" si="0"/>
        <v>432</v>
      </c>
      <c r="E22" s="5"/>
      <c r="F22" s="4">
        <v>536638</v>
      </c>
      <c r="G22" s="36">
        <f aca="true" t="shared" si="3" ref="G22:G43">F22-F21</f>
        <v>5</v>
      </c>
      <c r="H22" s="36">
        <f t="shared" si="1"/>
        <v>180</v>
      </c>
      <c r="I22" s="81">
        <f t="shared" si="2"/>
        <v>0.4166666666666667</v>
      </c>
      <c r="J22" s="59">
        <v>36</v>
      </c>
      <c r="K22" s="49">
        <v>6.5</v>
      </c>
      <c r="L22" s="5"/>
    </row>
    <row r="23" spans="1:12" ht="12.75">
      <c r="A23" s="34" t="s">
        <v>29</v>
      </c>
      <c r="B23" s="4">
        <v>1297980</v>
      </c>
      <c r="C23" s="36">
        <f>B23-B22</f>
        <v>11</v>
      </c>
      <c r="D23" s="36">
        <f t="shared" si="0"/>
        <v>396</v>
      </c>
      <c r="E23" s="5"/>
      <c r="F23" s="4">
        <v>536643</v>
      </c>
      <c r="G23" s="36">
        <f t="shared" si="3"/>
        <v>5</v>
      </c>
      <c r="H23" s="36">
        <f t="shared" si="1"/>
        <v>180</v>
      </c>
      <c r="I23" s="81">
        <f t="shared" si="2"/>
        <v>0.45454545454545453</v>
      </c>
      <c r="J23" s="59">
        <v>36</v>
      </c>
      <c r="K23" s="49">
        <v>6.5</v>
      </c>
      <c r="L23" s="5"/>
    </row>
    <row r="24" spans="1:12" ht="12.75">
      <c r="A24" s="34" t="s">
        <v>30</v>
      </c>
      <c r="B24" s="4">
        <v>1297991</v>
      </c>
      <c r="C24" s="36">
        <f aca="true" t="shared" si="4" ref="C24:C43">B24-B23</f>
        <v>11</v>
      </c>
      <c r="D24" s="36">
        <f t="shared" si="0"/>
        <v>396</v>
      </c>
      <c r="E24" s="5"/>
      <c r="F24" s="4">
        <v>536649</v>
      </c>
      <c r="G24" s="36">
        <f t="shared" si="3"/>
        <v>6</v>
      </c>
      <c r="H24" s="36">
        <f t="shared" si="1"/>
        <v>216</v>
      </c>
      <c r="I24" s="81">
        <f t="shared" si="2"/>
        <v>0.5454545454545454</v>
      </c>
      <c r="J24" s="59">
        <v>36</v>
      </c>
      <c r="K24" s="49">
        <v>6.5</v>
      </c>
      <c r="L24" s="5"/>
    </row>
    <row r="25" spans="1:12" ht="12.75">
      <c r="A25" s="34" t="s">
        <v>31</v>
      </c>
      <c r="B25" s="4">
        <v>1298002</v>
      </c>
      <c r="C25" s="36">
        <f t="shared" si="4"/>
        <v>11</v>
      </c>
      <c r="D25" s="36">
        <f t="shared" si="0"/>
        <v>396</v>
      </c>
      <c r="E25" s="5"/>
      <c r="F25" s="4">
        <v>536654</v>
      </c>
      <c r="G25" s="36">
        <f t="shared" si="3"/>
        <v>5</v>
      </c>
      <c r="H25" s="36">
        <f t="shared" si="1"/>
        <v>180</v>
      </c>
      <c r="I25" s="81">
        <f t="shared" si="2"/>
        <v>0.45454545454545453</v>
      </c>
      <c r="J25" s="59">
        <v>36</v>
      </c>
      <c r="K25" s="49">
        <v>6.5</v>
      </c>
      <c r="L25" s="5"/>
    </row>
    <row r="26" spans="1:12" ht="12.75">
      <c r="A26" s="34" t="s">
        <v>32</v>
      </c>
      <c r="B26" s="4">
        <v>1298016</v>
      </c>
      <c r="C26" s="36">
        <f t="shared" si="4"/>
        <v>14</v>
      </c>
      <c r="D26" s="36">
        <f t="shared" si="0"/>
        <v>504</v>
      </c>
      <c r="E26" s="5"/>
      <c r="F26" s="4">
        <v>536659</v>
      </c>
      <c r="G26" s="36">
        <f t="shared" si="3"/>
        <v>5</v>
      </c>
      <c r="H26" s="36">
        <f t="shared" si="1"/>
        <v>180</v>
      </c>
      <c r="I26" s="81">
        <f t="shared" si="2"/>
        <v>0.35714285714285715</v>
      </c>
      <c r="J26" s="59">
        <v>36</v>
      </c>
      <c r="K26" s="49">
        <v>6.5</v>
      </c>
      <c r="L26" s="5"/>
    </row>
    <row r="27" spans="1:12" ht="12.75">
      <c r="A27" s="34" t="s">
        <v>33</v>
      </c>
      <c r="B27" s="4">
        <v>1298031</v>
      </c>
      <c r="C27" s="36">
        <f t="shared" si="4"/>
        <v>15</v>
      </c>
      <c r="D27" s="36">
        <f t="shared" si="0"/>
        <v>540</v>
      </c>
      <c r="E27" s="5"/>
      <c r="F27" s="4">
        <v>536665</v>
      </c>
      <c r="G27" s="36">
        <f t="shared" si="3"/>
        <v>6</v>
      </c>
      <c r="H27" s="36">
        <f t="shared" si="1"/>
        <v>216</v>
      </c>
      <c r="I27" s="81">
        <f t="shared" si="2"/>
        <v>0.4</v>
      </c>
      <c r="J27" s="59">
        <v>36</v>
      </c>
      <c r="K27" s="49">
        <v>6.6</v>
      </c>
      <c r="L27" s="5"/>
    </row>
    <row r="28" spans="1:12" ht="12.75">
      <c r="A28" s="34" t="s">
        <v>34</v>
      </c>
      <c r="B28" s="4">
        <v>1298046</v>
      </c>
      <c r="C28" s="36">
        <f t="shared" si="4"/>
        <v>15</v>
      </c>
      <c r="D28" s="36">
        <f t="shared" si="0"/>
        <v>540</v>
      </c>
      <c r="E28" s="5"/>
      <c r="F28" s="4">
        <v>536670</v>
      </c>
      <c r="G28" s="36">
        <f t="shared" si="3"/>
        <v>5</v>
      </c>
      <c r="H28" s="36">
        <f t="shared" si="1"/>
        <v>180</v>
      </c>
      <c r="I28" s="81">
        <f t="shared" si="2"/>
        <v>0.3333333333333333</v>
      </c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1298061</v>
      </c>
      <c r="C29" s="36">
        <f t="shared" si="4"/>
        <v>15</v>
      </c>
      <c r="D29" s="36">
        <f t="shared" si="0"/>
        <v>540</v>
      </c>
      <c r="E29" s="5"/>
      <c r="F29" s="4">
        <v>536675</v>
      </c>
      <c r="G29" s="36">
        <f t="shared" si="3"/>
        <v>5</v>
      </c>
      <c r="H29" s="36">
        <f t="shared" si="1"/>
        <v>180</v>
      </c>
      <c r="I29" s="81">
        <f t="shared" si="2"/>
        <v>0.3333333333333333</v>
      </c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1298075</v>
      </c>
      <c r="C30" s="36">
        <f t="shared" si="4"/>
        <v>14</v>
      </c>
      <c r="D30" s="36">
        <f t="shared" si="0"/>
        <v>504</v>
      </c>
      <c r="E30" s="5"/>
      <c r="F30" s="4">
        <v>536680</v>
      </c>
      <c r="G30" s="36">
        <f t="shared" si="3"/>
        <v>5</v>
      </c>
      <c r="H30" s="36">
        <f t="shared" si="1"/>
        <v>180</v>
      </c>
      <c r="I30" s="81">
        <f t="shared" si="2"/>
        <v>0.35714285714285715</v>
      </c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1298089</v>
      </c>
      <c r="C31" s="36">
        <f t="shared" si="4"/>
        <v>14</v>
      </c>
      <c r="D31" s="36">
        <f t="shared" si="0"/>
        <v>504</v>
      </c>
      <c r="E31" s="5"/>
      <c r="F31" s="4">
        <v>536686</v>
      </c>
      <c r="G31" s="36">
        <f t="shared" si="3"/>
        <v>6</v>
      </c>
      <c r="H31" s="36">
        <f t="shared" si="1"/>
        <v>216</v>
      </c>
      <c r="I31" s="81">
        <f t="shared" si="2"/>
        <v>0.42857142857142855</v>
      </c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1298103</v>
      </c>
      <c r="C32" s="36">
        <f t="shared" si="4"/>
        <v>14</v>
      </c>
      <c r="D32" s="36">
        <f t="shared" si="0"/>
        <v>504</v>
      </c>
      <c r="E32" s="5"/>
      <c r="F32" s="4">
        <v>536691</v>
      </c>
      <c r="G32" s="36">
        <f t="shared" si="3"/>
        <v>5</v>
      </c>
      <c r="H32" s="36">
        <f t="shared" si="1"/>
        <v>180</v>
      </c>
      <c r="I32" s="81">
        <f t="shared" si="2"/>
        <v>0.35714285714285715</v>
      </c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1298116</v>
      </c>
      <c r="C33" s="36">
        <f t="shared" si="4"/>
        <v>13</v>
      </c>
      <c r="D33" s="36">
        <f t="shared" si="0"/>
        <v>468</v>
      </c>
      <c r="E33" s="5"/>
      <c r="F33" s="4">
        <v>536697</v>
      </c>
      <c r="G33" s="36">
        <f t="shared" si="3"/>
        <v>6</v>
      </c>
      <c r="H33" s="36">
        <f t="shared" si="1"/>
        <v>216</v>
      </c>
      <c r="I33" s="81">
        <f t="shared" si="2"/>
        <v>0.46153846153846156</v>
      </c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1298129</v>
      </c>
      <c r="C34" s="36">
        <f t="shared" si="4"/>
        <v>13</v>
      </c>
      <c r="D34" s="36">
        <f t="shared" si="0"/>
        <v>468</v>
      </c>
      <c r="E34" s="5"/>
      <c r="F34" s="4">
        <v>536702</v>
      </c>
      <c r="G34" s="36">
        <f t="shared" si="3"/>
        <v>5</v>
      </c>
      <c r="H34" s="36">
        <f t="shared" si="1"/>
        <v>180</v>
      </c>
      <c r="I34" s="81">
        <f t="shared" si="2"/>
        <v>0.38461538461538464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1298142</v>
      </c>
      <c r="C35" s="36">
        <f t="shared" si="4"/>
        <v>13</v>
      </c>
      <c r="D35" s="36">
        <f t="shared" si="0"/>
        <v>468</v>
      </c>
      <c r="E35" s="5"/>
      <c r="F35" s="4">
        <v>536707</v>
      </c>
      <c r="G35" s="36">
        <f t="shared" si="3"/>
        <v>5</v>
      </c>
      <c r="H35" s="36">
        <f t="shared" si="1"/>
        <v>180</v>
      </c>
      <c r="I35" s="81">
        <f t="shared" si="2"/>
        <v>0.38461538461538464</v>
      </c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1298155</v>
      </c>
      <c r="C36" s="36">
        <f t="shared" si="4"/>
        <v>13</v>
      </c>
      <c r="D36" s="36">
        <f t="shared" si="0"/>
        <v>468</v>
      </c>
      <c r="E36" s="5"/>
      <c r="F36" s="4">
        <v>536713</v>
      </c>
      <c r="G36" s="36">
        <f t="shared" si="3"/>
        <v>6</v>
      </c>
      <c r="H36" s="36">
        <f t="shared" si="1"/>
        <v>216</v>
      </c>
      <c r="I36" s="81">
        <f t="shared" si="2"/>
        <v>0.46153846153846156</v>
      </c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1298167</v>
      </c>
      <c r="C37" s="36">
        <f t="shared" si="4"/>
        <v>12</v>
      </c>
      <c r="D37" s="36">
        <f t="shared" si="0"/>
        <v>432</v>
      </c>
      <c r="E37" s="5"/>
      <c r="F37" s="4">
        <v>536719</v>
      </c>
      <c r="G37" s="36">
        <f t="shared" si="3"/>
        <v>6</v>
      </c>
      <c r="H37" s="36">
        <f t="shared" si="1"/>
        <v>216</v>
      </c>
      <c r="I37" s="81">
        <f t="shared" si="2"/>
        <v>0.5</v>
      </c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1298180</v>
      </c>
      <c r="C38" s="36">
        <f t="shared" si="4"/>
        <v>13</v>
      </c>
      <c r="D38" s="36">
        <f t="shared" si="0"/>
        <v>468</v>
      </c>
      <c r="E38" s="5"/>
      <c r="F38" s="4">
        <v>536725</v>
      </c>
      <c r="G38" s="36">
        <f t="shared" si="3"/>
        <v>6</v>
      </c>
      <c r="H38" s="36">
        <f t="shared" si="1"/>
        <v>216</v>
      </c>
      <c r="I38" s="81">
        <f t="shared" si="2"/>
        <v>0.46153846153846156</v>
      </c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1298193</v>
      </c>
      <c r="C39" s="36">
        <f t="shared" si="4"/>
        <v>13</v>
      </c>
      <c r="D39" s="36">
        <f t="shared" si="0"/>
        <v>468</v>
      </c>
      <c r="E39" s="5"/>
      <c r="F39" s="4">
        <v>536731</v>
      </c>
      <c r="G39" s="36">
        <f t="shared" si="3"/>
        <v>6</v>
      </c>
      <c r="H39" s="36">
        <f t="shared" si="1"/>
        <v>216</v>
      </c>
      <c r="I39" s="81">
        <f t="shared" si="2"/>
        <v>0.46153846153846156</v>
      </c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1298209</v>
      </c>
      <c r="C40" s="36">
        <f t="shared" si="4"/>
        <v>16</v>
      </c>
      <c r="D40" s="36">
        <f t="shared" si="0"/>
        <v>576</v>
      </c>
      <c r="E40" s="5"/>
      <c r="F40" s="4">
        <v>536736</v>
      </c>
      <c r="G40" s="36">
        <f t="shared" si="3"/>
        <v>5</v>
      </c>
      <c r="H40" s="36">
        <f t="shared" si="1"/>
        <v>180</v>
      </c>
      <c r="I40" s="81">
        <f t="shared" si="2"/>
        <v>0.3125</v>
      </c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1298226</v>
      </c>
      <c r="C41" s="36">
        <f t="shared" si="4"/>
        <v>17</v>
      </c>
      <c r="D41" s="36">
        <f t="shared" si="0"/>
        <v>612</v>
      </c>
      <c r="E41" s="5"/>
      <c r="F41" s="4">
        <v>536742</v>
      </c>
      <c r="G41" s="36">
        <f t="shared" si="3"/>
        <v>6</v>
      </c>
      <c r="H41" s="36">
        <f t="shared" si="1"/>
        <v>216</v>
      </c>
      <c r="I41" s="81">
        <f t="shared" si="2"/>
        <v>0.35294117647058826</v>
      </c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1298243</v>
      </c>
      <c r="C42" s="36">
        <f t="shared" si="4"/>
        <v>17</v>
      </c>
      <c r="D42" s="36">
        <f t="shared" si="0"/>
        <v>612</v>
      </c>
      <c r="E42" s="5"/>
      <c r="F42" s="4">
        <v>536748</v>
      </c>
      <c r="G42" s="36">
        <f t="shared" si="3"/>
        <v>6</v>
      </c>
      <c r="H42" s="36">
        <f t="shared" si="1"/>
        <v>216</v>
      </c>
      <c r="I42" s="81">
        <f t="shared" si="2"/>
        <v>0.35294117647058826</v>
      </c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1298258</v>
      </c>
      <c r="C43" s="36">
        <f t="shared" si="4"/>
        <v>15</v>
      </c>
      <c r="D43" s="36">
        <f t="shared" si="0"/>
        <v>540</v>
      </c>
      <c r="E43" s="5"/>
      <c r="F43" s="4">
        <v>536753</v>
      </c>
      <c r="G43" s="36">
        <f t="shared" si="3"/>
        <v>5</v>
      </c>
      <c r="H43" s="36">
        <f t="shared" si="1"/>
        <v>180</v>
      </c>
      <c r="I43" s="81">
        <f t="shared" si="2"/>
        <v>0.3333333333333333</v>
      </c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11808</v>
      </c>
      <c r="E44" s="5"/>
      <c r="F44" s="5"/>
      <c r="G44" s="5"/>
      <c r="H44" s="5">
        <f>SUM(H20:H43)</f>
        <v>4716</v>
      </c>
      <c r="I44" s="5"/>
      <c r="J44" s="5"/>
      <c r="K44" s="5"/>
      <c r="L44" s="5"/>
    </row>
    <row r="45" spans="1:12" ht="12.75">
      <c r="A45" s="16" t="s">
        <v>51</v>
      </c>
      <c r="D45" s="5">
        <f>(B43-B19)*36</f>
        <v>11808</v>
      </c>
      <c r="E45" s="5"/>
      <c r="F45" s="5"/>
      <c r="G45" s="5"/>
      <c r="H45" s="5">
        <f>(F43-F19)*36</f>
        <v>4716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6">
      <selection activeCell="K19" sqref="K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128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108 поселок'!A11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129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130</v>
      </c>
      <c r="C16" s="23"/>
      <c r="D16" s="23"/>
      <c r="E16" s="24"/>
      <c r="F16" s="22" t="s">
        <v>131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975078</v>
      </c>
      <c r="C19" s="4"/>
      <c r="D19" s="4"/>
      <c r="E19" s="4"/>
      <c r="F19" s="4">
        <v>568278</v>
      </c>
      <c r="G19" s="4"/>
      <c r="H19" s="4"/>
      <c r="I19" s="5"/>
      <c r="J19" s="59">
        <v>36</v>
      </c>
      <c r="K19" s="49">
        <v>6.5</v>
      </c>
      <c r="L19" s="4"/>
    </row>
    <row r="20" spans="1:12" ht="12.75">
      <c r="A20" s="34" t="s">
        <v>26</v>
      </c>
      <c r="B20" s="4">
        <v>975094</v>
      </c>
      <c r="C20" s="36">
        <f>B20-B19</f>
        <v>16</v>
      </c>
      <c r="D20" s="36">
        <f>C20*72</f>
        <v>1152</v>
      </c>
      <c r="E20" s="5"/>
      <c r="F20" s="4">
        <v>568286</v>
      </c>
      <c r="G20" s="36">
        <f>F20-F19</f>
        <v>8</v>
      </c>
      <c r="H20" s="36">
        <f>G20*72</f>
        <v>576</v>
      </c>
      <c r="I20" s="81">
        <f>H20/D20</f>
        <v>0.5</v>
      </c>
      <c r="J20" s="59">
        <v>36</v>
      </c>
      <c r="K20" s="49">
        <v>6.5</v>
      </c>
      <c r="L20" s="5"/>
    </row>
    <row r="21" spans="1:12" ht="12.75">
      <c r="A21" s="34" t="s">
        <v>27</v>
      </c>
      <c r="B21" s="4">
        <v>975108</v>
      </c>
      <c r="C21" s="36">
        <f>B21-B20</f>
        <v>14</v>
      </c>
      <c r="D21" s="36">
        <f aca="true" t="shared" si="0" ref="D21:D43">C21*72</f>
        <v>1008</v>
      </c>
      <c r="E21" s="5"/>
      <c r="F21" s="4">
        <v>568295</v>
      </c>
      <c r="G21" s="36">
        <f>F21-F20</f>
        <v>9</v>
      </c>
      <c r="H21" s="36">
        <f aca="true" t="shared" si="1" ref="H21:H43">G21*72</f>
        <v>648</v>
      </c>
      <c r="I21" s="81">
        <f aca="true" t="shared" si="2" ref="I21:I43">H21/D21</f>
        <v>0.6428571428571429</v>
      </c>
      <c r="J21" s="59">
        <v>36</v>
      </c>
      <c r="K21" s="49">
        <v>6.5</v>
      </c>
      <c r="L21" s="5"/>
    </row>
    <row r="22" spans="1:12" ht="12.75">
      <c r="A22" s="34" t="s">
        <v>28</v>
      </c>
      <c r="B22" s="4">
        <v>975122</v>
      </c>
      <c r="C22" s="36">
        <f>B22-B21</f>
        <v>14</v>
      </c>
      <c r="D22" s="36">
        <f t="shared" si="0"/>
        <v>1008</v>
      </c>
      <c r="E22" s="5"/>
      <c r="F22" s="4">
        <v>568304</v>
      </c>
      <c r="G22" s="36">
        <f aca="true" t="shared" si="3" ref="G22:G43">F22-F21</f>
        <v>9</v>
      </c>
      <c r="H22" s="36">
        <f t="shared" si="1"/>
        <v>648</v>
      </c>
      <c r="I22" s="81">
        <f t="shared" si="2"/>
        <v>0.6428571428571429</v>
      </c>
      <c r="J22" s="59">
        <v>36</v>
      </c>
      <c r="K22" s="49">
        <v>6.5</v>
      </c>
      <c r="L22" s="5"/>
    </row>
    <row r="23" spans="1:12" ht="12.75">
      <c r="A23" s="34" t="s">
        <v>29</v>
      </c>
      <c r="B23" s="4">
        <v>975135</v>
      </c>
      <c r="C23" s="36">
        <f>B23-B22</f>
        <v>13</v>
      </c>
      <c r="D23" s="36">
        <f t="shared" si="0"/>
        <v>936</v>
      </c>
      <c r="E23" s="5"/>
      <c r="F23" s="4">
        <v>568314</v>
      </c>
      <c r="G23" s="36">
        <f t="shared" si="3"/>
        <v>10</v>
      </c>
      <c r="H23" s="36">
        <f t="shared" si="1"/>
        <v>720</v>
      </c>
      <c r="I23" s="81">
        <f t="shared" si="2"/>
        <v>0.7692307692307693</v>
      </c>
      <c r="J23" s="59">
        <v>36</v>
      </c>
      <c r="K23" s="49">
        <v>6.5</v>
      </c>
      <c r="L23" s="5"/>
    </row>
    <row r="24" spans="1:12" ht="12.75">
      <c r="A24" s="34" t="s">
        <v>30</v>
      </c>
      <c r="B24" s="4">
        <v>975148</v>
      </c>
      <c r="C24" s="36">
        <f aca="true" t="shared" si="4" ref="C24:C43">B24-B23</f>
        <v>13</v>
      </c>
      <c r="D24" s="36">
        <f t="shared" si="0"/>
        <v>936</v>
      </c>
      <c r="E24" s="5"/>
      <c r="F24" s="4">
        <v>568323</v>
      </c>
      <c r="G24" s="36">
        <f t="shared" si="3"/>
        <v>9</v>
      </c>
      <c r="H24" s="36">
        <f t="shared" si="1"/>
        <v>648</v>
      </c>
      <c r="I24" s="81">
        <f t="shared" si="2"/>
        <v>0.6923076923076923</v>
      </c>
      <c r="J24" s="59">
        <v>36</v>
      </c>
      <c r="K24" s="49">
        <v>6.5</v>
      </c>
      <c r="L24" s="5"/>
    </row>
    <row r="25" spans="1:12" ht="12.75">
      <c r="A25" s="34" t="s">
        <v>31</v>
      </c>
      <c r="B25" s="4">
        <v>975162</v>
      </c>
      <c r="C25" s="36">
        <f t="shared" si="4"/>
        <v>14</v>
      </c>
      <c r="D25" s="36">
        <f t="shared" si="0"/>
        <v>1008</v>
      </c>
      <c r="E25" s="5"/>
      <c r="F25" s="4">
        <v>568332</v>
      </c>
      <c r="G25" s="36">
        <f t="shared" si="3"/>
        <v>9</v>
      </c>
      <c r="H25" s="36">
        <f t="shared" si="1"/>
        <v>648</v>
      </c>
      <c r="I25" s="81">
        <f t="shared" si="2"/>
        <v>0.6428571428571429</v>
      </c>
      <c r="J25" s="59">
        <v>36</v>
      </c>
      <c r="K25" s="49">
        <v>6.5</v>
      </c>
      <c r="L25" s="5"/>
    </row>
    <row r="26" spans="1:12" ht="12.75">
      <c r="A26" s="34" t="s">
        <v>32</v>
      </c>
      <c r="B26" s="4">
        <v>975178</v>
      </c>
      <c r="C26" s="36">
        <f t="shared" si="4"/>
        <v>16</v>
      </c>
      <c r="D26" s="36">
        <f t="shared" si="0"/>
        <v>1152</v>
      </c>
      <c r="E26" s="5"/>
      <c r="F26" s="4">
        <v>568341</v>
      </c>
      <c r="G26" s="36">
        <f>F26-F25</f>
        <v>9</v>
      </c>
      <c r="H26" s="36">
        <f t="shared" si="1"/>
        <v>648</v>
      </c>
      <c r="I26" s="81">
        <f t="shared" si="2"/>
        <v>0.5625</v>
      </c>
      <c r="J26" s="59">
        <v>36</v>
      </c>
      <c r="K26" s="49">
        <v>6.5</v>
      </c>
      <c r="L26" s="5"/>
    </row>
    <row r="27" spans="1:12" ht="12.75">
      <c r="A27" s="34" t="s">
        <v>33</v>
      </c>
      <c r="B27" s="4">
        <v>975196</v>
      </c>
      <c r="C27" s="36">
        <f t="shared" si="4"/>
        <v>18</v>
      </c>
      <c r="D27" s="36">
        <f t="shared" si="0"/>
        <v>1296</v>
      </c>
      <c r="E27" s="5"/>
      <c r="F27" s="4">
        <v>568351</v>
      </c>
      <c r="G27" s="36">
        <f t="shared" si="3"/>
        <v>10</v>
      </c>
      <c r="H27" s="36">
        <f t="shared" si="1"/>
        <v>720</v>
      </c>
      <c r="I27" s="81">
        <f t="shared" si="2"/>
        <v>0.5555555555555556</v>
      </c>
      <c r="J27" s="59">
        <v>36</v>
      </c>
      <c r="K27" s="49">
        <v>6.6</v>
      </c>
      <c r="L27" s="5"/>
    </row>
    <row r="28" spans="1:12" ht="12.75">
      <c r="A28" s="34" t="s">
        <v>34</v>
      </c>
      <c r="B28" s="4">
        <v>975214</v>
      </c>
      <c r="C28" s="36">
        <f t="shared" si="4"/>
        <v>18</v>
      </c>
      <c r="D28" s="36">
        <f t="shared" si="0"/>
        <v>1296</v>
      </c>
      <c r="E28" s="5"/>
      <c r="F28" s="4">
        <v>568360</v>
      </c>
      <c r="G28" s="36">
        <f t="shared" si="3"/>
        <v>9</v>
      </c>
      <c r="H28" s="36">
        <f t="shared" si="1"/>
        <v>648</v>
      </c>
      <c r="I28" s="81">
        <f t="shared" si="2"/>
        <v>0.5</v>
      </c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975234</v>
      </c>
      <c r="C29" s="36">
        <f t="shared" si="4"/>
        <v>20</v>
      </c>
      <c r="D29" s="36">
        <f t="shared" si="0"/>
        <v>1440</v>
      </c>
      <c r="E29" s="5"/>
      <c r="F29" s="4">
        <v>568370</v>
      </c>
      <c r="G29" s="36">
        <f t="shared" si="3"/>
        <v>10</v>
      </c>
      <c r="H29" s="36">
        <f t="shared" si="1"/>
        <v>720</v>
      </c>
      <c r="I29" s="81">
        <f t="shared" si="2"/>
        <v>0.5</v>
      </c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975254</v>
      </c>
      <c r="C30" s="36">
        <f t="shared" si="4"/>
        <v>20</v>
      </c>
      <c r="D30" s="36">
        <f t="shared" si="0"/>
        <v>1440</v>
      </c>
      <c r="E30" s="5"/>
      <c r="F30" s="4">
        <v>568380</v>
      </c>
      <c r="G30" s="36">
        <f t="shared" si="3"/>
        <v>10</v>
      </c>
      <c r="H30" s="36">
        <f t="shared" si="1"/>
        <v>720</v>
      </c>
      <c r="I30" s="81">
        <f t="shared" si="2"/>
        <v>0.5</v>
      </c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975274</v>
      </c>
      <c r="C31" s="36">
        <f t="shared" si="4"/>
        <v>20</v>
      </c>
      <c r="D31" s="36">
        <f t="shared" si="0"/>
        <v>1440</v>
      </c>
      <c r="E31" s="5"/>
      <c r="F31" s="4">
        <v>568390</v>
      </c>
      <c r="G31" s="36">
        <f t="shared" si="3"/>
        <v>10</v>
      </c>
      <c r="H31" s="36">
        <f t="shared" si="1"/>
        <v>720</v>
      </c>
      <c r="I31" s="81">
        <f t="shared" si="2"/>
        <v>0.5</v>
      </c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975295</v>
      </c>
      <c r="C32" s="36">
        <f t="shared" si="4"/>
        <v>21</v>
      </c>
      <c r="D32" s="36">
        <f t="shared" si="0"/>
        <v>1512</v>
      </c>
      <c r="E32" s="5"/>
      <c r="F32" s="4">
        <v>568400</v>
      </c>
      <c r="G32" s="36">
        <f t="shared" si="3"/>
        <v>10</v>
      </c>
      <c r="H32" s="36">
        <f t="shared" si="1"/>
        <v>720</v>
      </c>
      <c r="I32" s="81">
        <f t="shared" si="2"/>
        <v>0.47619047619047616</v>
      </c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975314</v>
      </c>
      <c r="C33" s="36">
        <f t="shared" si="4"/>
        <v>19</v>
      </c>
      <c r="D33" s="36">
        <f t="shared" si="0"/>
        <v>1368</v>
      </c>
      <c r="E33" s="5"/>
      <c r="F33" s="4">
        <v>568410</v>
      </c>
      <c r="G33" s="36">
        <f t="shared" si="3"/>
        <v>10</v>
      </c>
      <c r="H33" s="36">
        <f t="shared" si="1"/>
        <v>720</v>
      </c>
      <c r="I33" s="81">
        <f t="shared" si="2"/>
        <v>0.5263157894736842</v>
      </c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975334</v>
      </c>
      <c r="C34" s="36">
        <f t="shared" si="4"/>
        <v>20</v>
      </c>
      <c r="D34" s="36">
        <f t="shared" si="0"/>
        <v>1440</v>
      </c>
      <c r="E34" s="5"/>
      <c r="F34" s="4">
        <v>568420</v>
      </c>
      <c r="G34" s="36">
        <f t="shared" si="3"/>
        <v>10</v>
      </c>
      <c r="H34" s="36">
        <f t="shared" si="1"/>
        <v>720</v>
      </c>
      <c r="I34" s="81">
        <f t="shared" si="2"/>
        <v>0.5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975354</v>
      </c>
      <c r="C35" s="36">
        <f t="shared" si="4"/>
        <v>20</v>
      </c>
      <c r="D35" s="36">
        <f t="shared" si="0"/>
        <v>1440</v>
      </c>
      <c r="E35" s="5"/>
      <c r="F35" s="4">
        <v>568430</v>
      </c>
      <c r="G35" s="36">
        <f t="shared" si="3"/>
        <v>10</v>
      </c>
      <c r="H35" s="36">
        <f t="shared" si="1"/>
        <v>720</v>
      </c>
      <c r="I35" s="81">
        <f t="shared" si="2"/>
        <v>0.5</v>
      </c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975374</v>
      </c>
      <c r="C36" s="36">
        <f t="shared" si="4"/>
        <v>20</v>
      </c>
      <c r="D36" s="36">
        <f t="shared" si="0"/>
        <v>1440</v>
      </c>
      <c r="E36" s="5"/>
      <c r="F36" s="4">
        <v>568441</v>
      </c>
      <c r="G36" s="36">
        <f t="shared" si="3"/>
        <v>11</v>
      </c>
      <c r="H36" s="36">
        <f t="shared" si="1"/>
        <v>792</v>
      </c>
      <c r="I36" s="81">
        <f t="shared" si="2"/>
        <v>0.55</v>
      </c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975394</v>
      </c>
      <c r="C37" s="36">
        <f t="shared" si="4"/>
        <v>20</v>
      </c>
      <c r="D37" s="36">
        <f t="shared" si="0"/>
        <v>1440</v>
      </c>
      <c r="E37" s="5"/>
      <c r="F37" s="4">
        <v>568451</v>
      </c>
      <c r="G37" s="36">
        <f t="shared" si="3"/>
        <v>10</v>
      </c>
      <c r="H37" s="36">
        <f t="shared" si="1"/>
        <v>720</v>
      </c>
      <c r="I37" s="81">
        <f t="shared" si="2"/>
        <v>0.5</v>
      </c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975415</v>
      </c>
      <c r="C38" s="36">
        <f t="shared" si="4"/>
        <v>21</v>
      </c>
      <c r="D38" s="36">
        <f t="shared" si="0"/>
        <v>1512</v>
      </c>
      <c r="E38" s="5"/>
      <c r="F38" s="4">
        <v>568462</v>
      </c>
      <c r="G38" s="36">
        <f t="shared" si="3"/>
        <v>11</v>
      </c>
      <c r="H38" s="36">
        <f t="shared" si="1"/>
        <v>792</v>
      </c>
      <c r="I38" s="81">
        <f t="shared" si="2"/>
        <v>0.5238095238095238</v>
      </c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975436</v>
      </c>
      <c r="C39" s="36">
        <f t="shared" si="4"/>
        <v>21</v>
      </c>
      <c r="D39" s="36">
        <f t="shared" si="0"/>
        <v>1512</v>
      </c>
      <c r="E39" s="5"/>
      <c r="F39" s="4">
        <v>568473</v>
      </c>
      <c r="G39" s="36">
        <f t="shared" si="3"/>
        <v>11</v>
      </c>
      <c r="H39" s="36">
        <f t="shared" si="1"/>
        <v>792</v>
      </c>
      <c r="I39" s="81">
        <f t="shared" si="2"/>
        <v>0.5238095238095238</v>
      </c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975458</v>
      </c>
      <c r="C40" s="36">
        <f t="shared" si="4"/>
        <v>22</v>
      </c>
      <c r="D40" s="36">
        <f t="shared" si="0"/>
        <v>1584</v>
      </c>
      <c r="E40" s="5"/>
      <c r="F40" s="4">
        <v>568483</v>
      </c>
      <c r="G40" s="36">
        <f t="shared" si="3"/>
        <v>10</v>
      </c>
      <c r="H40" s="36">
        <f t="shared" si="1"/>
        <v>720</v>
      </c>
      <c r="I40" s="81">
        <f t="shared" si="2"/>
        <v>0.45454545454545453</v>
      </c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975481</v>
      </c>
      <c r="C41" s="36">
        <f t="shared" si="4"/>
        <v>23</v>
      </c>
      <c r="D41" s="36">
        <f t="shared" si="0"/>
        <v>1656</v>
      </c>
      <c r="E41" s="5"/>
      <c r="F41" s="4">
        <v>568493</v>
      </c>
      <c r="G41" s="36">
        <f t="shared" si="3"/>
        <v>10</v>
      </c>
      <c r="H41" s="36">
        <f t="shared" si="1"/>
        <v>720</v>
      </c>
      <c r="I41" s="81">
        <f t="shared" si="2"/>
        <v>0.43478260869565216</v>
      </c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975504</v>
      </c>
      <c r="C42" s="36">
        <f t="shared" si="4"/>
        <v>23</v>
      </c>
      <c r="D42" s="36">
        <f t="shared" si="0"/>
        <v>1656</v>
      </c>
      <c r="E42" s="5"/>
      <c r="F42" s="4">
        <v>568503</v>
      </c>
      <c r="G42" s="36">
        <f t="shared" si="3"/>
        <v>10</v>
      </c>
      <c r="H42" s="36">
        <f t="shared" si="1"/>
        <v>720</v>
      </c>
      <c r="I42" s="81">
        <f t="shared" si="2"/>
        <v>0.43478260869565216</v>
      </c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975523</v>
      </c>
      <c r="C43" s="36">
        <f t="shared" si="4"/>
        <v>19</v>
      </c>
      <c r="D43" s="36">
        <f t="shared" si="0"/>
        <v>1368</v>
      </c>
      <c r="E43" s="5"/>
      <c r="F43" s="4">
        <v>568512</v>
      </c>
      <c r="G43" s="36">
        <f t="shared" si="3"/>
        <v>9</v>
      </c>
      <c r="H43" s="36">
        <f t="shared" si="1"/>
        <v>648</v>
      </c>
      <c r="I43" s="81">
        <f t="shared" si="2"/>
        <v>0.47368421052631576</v>
      </c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32040</v>
      </c>
      <c r="E44" s="5"/>
      <c r="F44" s="5"/>
      <c r="G44" s="5"/>
      <c r="H44" s="5">
        <f>SUM(H20:H43)</f>
        <v>16848</v>
      </c>
      <c r="I44" s="5"/>
      <c r="J44" s="5"/>
      <c r="K44" s="5"/>
      <c r="L44" s="5"/>
    </row>
    <row r="45" spans="1:12" ht="12.75">
      <c r="A45" s="16" t="s">
        <v>51</v>
      </c>
      <c r="D45" s="5">
        <f>(B43-B19)*72</f>
        <v>32040</v>
      </c>
      <c r="E45" s="5"/>
      <c r="F45" s="5"/>
      <c r="G45" s="5"/>
      <c r="H45" s="5">
        <f>(F43-F19)*72</f>
        <v>16848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5">
      <selection activeCell="K19" sqref="K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132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117 поселок'!A11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133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126</v>
      </c>
      <c r="C16" s="23"/>
      <c r="D16" s="23"/>
      <c r="E16" s="24"/>
      <c r="F16" s="22" t="s">
        <v>127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310953</v>
      </c>
      <c r="C19" s="4"/>
      <c r="D19" s="4"/>
      <c r="E19" s="4"/>
      <c r="F19" s="4">
        <v>273722</v>
      </c>
      <c r="G19" s="4"/>
      <c r="H19" s="4"/>
      <c r="I19" s="5"/>
      <c r="J19" s="71">
        <v>36</v>
      </c>
      <c r="K19" s="49">
        <v>6.5</v>
      </c>
      <c r="L19" s="4"/>
    </row>
    <row r="20" spans="1:12" ht="12.75">
      <c r="A20" s="34" t="s">
        <v>26</v>
      </c>
      <c r="B20" s="4">
        <v>310955</v>
      </c>
      <c r="C20" s="36">
        <f>B20-B19</f>
        <v>2</v>
      </c>
      <c r="D20" s="36">
        <f>C20*36</f>
        <v>72</v>
      </c>
      <c r="E20" s="5"/>
      <c r="F20" s="4">
        <v>273723</v>
      </c>
      <c r="G20" s="36">
        <f>F20-F19</f>
        <v>1</v>
      </c>
      <c r="H20" s="36">
        <f>G20*36</f>
        <v>36</v>
      </c>
      <c r="I20" s="81">
        <f>H20/D20</f>
        <v>0.5</v>
      </c>
      <c r="J20" s="71">
        <v>36</v>
      </c>
      <c r="K20" s="49">
        <v>6.5</v>
      </c>
      <c r="L20" s="5"/>
    </row>
    <row r="21" spans="1:12" ht="12.75">
      <c r="A21" s="34" t="s">
        <v>27</v>
      </c>
      <c r="B21" s="4">
        <v>310958</v>
      </c>
      <c r="C21" s="36">
        <f>B21-B20</f>
        <v>3</v>
      </c>
      <c r="D21" s="36">
        <f aca="true" t="shared" si="0" ref="D21:D43">C21*36</f>
        <v>108</v>
      </c>
      <c r="E21" s="5"/>
      <c r="F21" s="4">
        <v>273725</v>
      </c>
      <c r="G21" s="36">
        <f>F21-F20</f>
        <v>2</v>
      </c>
      <c r="H21" s="36">
        <f aca="true" t="shared" si="1" ref="H21:H43">G21*36</f>
        <v>72</v>
      </c>
      <c r="I21" s="81">
        <f aca="true" t="shared" si="2" ref="I21:I43">H21/D21</f>
        <v>0.6666666666666666</v>
      </c>
      <c r="J21" s="71">
        <v>36</v>
      </c>
      <c r="K21" s="49">
        <v>6.5</v>
      </c>
      <c r="L21" s="5"/>
    </row>
    <row r="22" spans="1:12" ht="12.75">
      <c r="A22" s="34" t="s">
        <v>28</v>
      </c>
      <c r="B22" s="4">
        <v>310961</v>
      </c>
      <c r="C22" s="36">
        <f>B22-B21</f>
        <v>3</v>
      </c>
      <c r="D22" s="36">
        <f t="shared" si="0"/>
        <v>108</v>
      </c>
      <c r="E22" s="5"/>
      <c r="F22" s="4">
        <v>273727</v>
      </c>
      <c r="G22" s="36">
        <f aca="true" t="shared" si="3" ref="G22:G43">F22-F21</f>
        <v>2</v>
      </c>
      <c r="H22" s="36">
        <f t="shared" si="1"/>
        <v>72</v>
      </c>
      <c r="I22" s="81">
        <f t="shared" si="2"/>
        <v>0.6666666666666666</v>
      </c>
      <c r="J22" s="71">
        <v>36</v>
      </c>
      <c r="K22" s="49">
        <v>6.5</v>
      </c>
      <c r="L22" s="5"/>
    </row>
    <row r="23" spans="1:12" ht="12.75">
      <c r="A23" s="34" t="s">
        <v>29</v>
      </c>
      <c r="B23" s="4">
        <v>310964</v>
      </c>
      <c r="C23" s="36">
        <f>B23-B22</f>
        <v>3</v>
      </c>
      <c r="D23" s="36">
        <f t="shared" si="0"/>
        <v>108</v>
      </c>
      <c r="E23" s="5"/>
      <c r="F23" s="4">
        <v>273729</v>
      </c>
      <c r="G23" s="36">
        <f t="shared" si="3"/>
        <v>2</v>
      </c>
      <c r="H23" s="36">
        <f t="shared" si="1"/>
        <v>72</v>
      </c>
      <c r="I23" s="81">
        <f t="shared" si="2"/>
        <v>0.6666666666666666</v>
      </c>
      <c r="J23" s="71">
        <v>36</v>
      </c>
      <c r="K23" s="49">
        <v>6.5</v>
      </c>
      <c r="L23" s="5"/>
    </row>
    <row r="24" spans="1:12" ht="12.75">
      <c r="A24" s="34" t="s">
        <v>30</v>
      </c>
      <c r="B24" s="4">
        <v>310967</v>
      </c>
      <c r="C24" s="36">
        <f aca="true" t="shared" si="4" ref="C24:C43">B24-B23</f>
        <v>3</v>
      </c>
      <c r="D24" s="36">
        <f t="shared" si="0"/>
        <v>108</v>
      </c>
      <c r="E24" s="5"/>
      <c r="F24" s="4">
        <v>273731</v>
      </c>
      <c r="G24" s="36">
        <f t="shared" si="3"/>
        <v>2</v>
      </c>
      <c r="H24" s="36">
        <f t="shared" si="1"/>
        <v>72</v>
      </c>
      <c r="I24" s="81">
        <f t="shared" si="2"/>
        <v>0.6666666666666666</v>
      </c>
      <c r="J24" s="71">
        <v>36</v>
      </c>
      <c r="K24" s="49">
        <v>6.5</v>
      </c>
      <c r="L24" s="5"/>
    </row>
    <row r="25" spans="1:12" ht="12.75">
      <c r="A25" s="34" t="s">
        <v>31</v>
      </c>
      <c r="B25" s="4">
        <v>310970</v>
      </c>
      <c r="C25" s="36">
        <f t="shared" si="4"/>
        <v>3</v>
      </c>
      <c r="D25" s="36">
        <f t="shared" si="0"/>
        <v>108</v>
      </c>
      <c r="E25" s="5"/>
      <c r="F25" s="4">
        <v>273733</v>
      </c>
      <c r="G25" s="36">
        <f t="shared" si="3"/>
        <v>2</v>
      </c>
      <c r="H25" s="36">
        <f t="shared" si="1"/>
        <v>72</v>
      </c>
      <c r="I25" s="81">
        <f t="shared" si="2"/>
        <v>0.6666666666666666</v>
      </c>
      <c r="J25" s="71">
        <v>36</v>
      </c>
      <c r="K25" s="49">
        <v>6.5</v>
      </c>
      <c r="L25" s="5"/>
    </row>
    <row r="26" spans="1:12" ht="12.75">
      <c r="A26" s="34" t="s">
        <v>32</v>
      </c>
      <c r="B26" s="4">
        <v>310973</v>
      </c>
      <c r="C26" s="36">
        <f t="shared" si="4"/>
        <v>3</v>
      </c>
      <c r="D26" s="36">
        <f t="shared" si="0"/>
        <v>108</v>
      </c>
      <c r="E26" s="5"/>
      <c r="F26" s="4">
        <v>273735</v>
      </c>
      <c r="G26" s="36">
        <f t="shared" si="3"/>
        <v>2</v>
      </c>
      <c r="H26" s="36">
        <f t="shared" si="1"/>
        <v>72</v>
      </c>
      <c r="I26" s="81">
        <f t="shared" si="2"/>
        <v>0.6666666666666666</v>
      </c>
      <c r="J26" s="71">
        <v>36</v>
      </c>
      <c r="K26" s="49">
        <v>6.5</v>
      </c>
      <c r="L26" s="5"/>
    </row>
    <row r="27" spans="1:12" ht="12.75">
      <c r="A27" s="34" t="s">
        <v>33</v>
      </c>
      <c r="B27" s="4">
        <v>310976</v>
      </c>
      <c r="C27" s="36">
        <f t="shared" si="4"/>
        <v>3</v>
      </c>
      <c r="D27" s="36">
        <f t="shared" si="0"/>
        <v>108</v>
      </c>
      <c r="E27" s="5"/>
      <c r="F27" s="4">
        <v>273737</v>
      </c>
      <c r="G27" s="36">
        <f t="shared" si="3"/>
        <v>2</v>
      </c>
      <c r="H27" s="36">
        <f t="shared" si="1"/>
        <v>72</v>
      </c>
      <c r="I27" s="81">
        <f t="shared" si="2"/>
        <v>0.6666666666666666</v>
      </c>
      <c r="J27" s="71">
        <v>36</v>
      </c>
      <c r="K27" s="49">
        <v>6.6</v>
      </c>
      <c r="L27" s="5"/>
    </row>
    <row r="28" spans="1:12" ht="12.75">
      <c r="A28" s="34" t="s">
        <v>34</v>
      </c>
      <c r="B28" s="4">
        <v>310979</v>
      </c>
      <c r="C28" s="36">
        <f t="shared" si="4"/>
        <v>3</v>
      </c>
      <c r="D28" s="36">
        <f t="shared" si="0"/>
        <v>108</v>
      </c>
      <c r="E28" s="5"/>
      <c r="F28" s="4">
        <v>273739</v>
      </c>
      <c r="G28" s="36">
        <f t="shared" si="3"/>
        <v>2</v>
      </c>
      <c r="H28" s="36">
        <f t="shared" si="1"/>
        <v>72</v>
      </c>
      <c r="I28" s="81">
        <f t="shared" si="2"/>
        <v>0.6666666666666666</v>
      </c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310982</v>
      </c>
      <c r="C29" s="36">
        <f t="shared" si="4"/>
        <v>3</v>
      </c>
      <c r="D29" s="36">
        <f t="shared" si="0"/>
        <v>108</v>
      </c>
      <c r="E29" s="5"/>
      <c r="F29" s="4">
        <v>273741</v>
      </c>
      <c r="G29" s="36">
        <f t="shared" si="3"/>
        <v>2</v>
      </c>
      <c r="H29" s="36">
        <f t="shared" si="1"/>
        <v>72</v>
      </c>
      <c r="I29" s="81">
        <f t="shared" si="2"/>
        <v>0.6666666666666666</v>
      </c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310985</v>
      </c>
      <c r="C30" s="36">
        <f t="shared" si="4"/>
        <v>3</v>
      </c>
      <c r="D30" s="36">
        <f t="shared" si="0"/>
        <v>108</v>
      </c>
      <c r="E30" s="5"/>
      <c r="F30" s="4">
        <v>273743</v>
      </c>
      <c r="G30" s="36">
        <f t="shared" si="3"/>
        <v>2</v>
      </c>
      <c r="H30" s="36">
        <f t="shared" si="1"/>
        <v>72</v>
      </c>
      <c r="I30" s="81">
        <f t="shared" si="2"/>
        <v>0.6666666666666666</v>
      </c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310989</v>
      </c>
      <c r="C31" s="36">
        <f t="shared" si="4"/>
        <v>4</v>
      </c>
      <c r="D31" s="36">
        <f t="shared" si="0"/>
        <v>144</v>
      </c>
      <c r="E31" s="5"/>
      <c r="F31" s="4">
        <v>273745</v>
      </c>
      <c r="G31" s="36">
        <f t="shared" si="3"/>
        <v>2</v>
      </c>
      <c r="H31" s="36">
        <f t="shared" si="1"/>
        <v>72</v>
      </c>
      <c r="I31" s="81">
        <f t="shared" si="2"/>
        <v>0.5</v>
      </c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310992</v>
      </c>
      <c r="C32" s="36">
        <f t="shared" si="4"/>
        <v>3</v>
      </c>
      <c r="D32" s="36">
        <f t="shared" si="0"/>
        <v>108</v>
      </c>
      <c r="E32" s="5"/>
      <c r="F32" s="4">
        <v>273747</v>
      </c>
      <c r="G32" s="36">
        <f t="shared" si="3"/>
        <v>2</v>
      </c>
      <c r="H32" s="36">
        <f t="shared" si="1"/>
        <v>72</v>
      </c>
      <c r="I32" s="81">
        <f t="shared" si="2"/>
        <v>0.6666666666666666</v>
      </c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310996</v>
      </c>
      <c r="C33" s="36">
        <f t="shared" si="4"/>
        <v>4</v>
      </c>
      <c r="D33" s="36">
        <f t="shared" si="0"/>
        <v>144</v>
      </c>
      <c r="E33" s="5"/>
      <c r="F33" s="4">
        <v>273749</v>
      </c>
      <c r="G33" s="36">
        <f t="shared" si="3"/>
        <v>2</v>
      </c>
      <c r="H33" s="36">
        <f t="shared" si="1"/>
        <v>72</v>
      </c>
      <c r="I33" s="81">
        <f t="shared" si="2"/>
        <v>0.5</v>
      </c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310999</v>
      </c>
      <c r="C34" s="36">
        <f t="shared" si="4"/>
        <v>3</v>
      </c>
      <c r="D34" s="36">
        <f t="shared" si="0"/>
        <v>108</v>
      </c>
      <c r="E34" s="5"/>
      <c r="F34" s="4">
        <v>273751</v>
      </c>
      <c r="G34" s="36">
        <f t="shared" si="3"/>
        <v>2</v>
      </c>
      <c r="H34" s="36">
        <f t="shared" si="1"/>
        <v>72</v>
      </c>
      <c r="I34" s="81">
        <f t="shared" si="2"/>
        <v>0.6666666666666666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311002</v>
      </c>
      <c r="C35" s="36">
        <f t="shared" si="4"/>
        <v>3</v>
      </c>
      <c r="D35" s="36">
        <f t="shared" si="0"/>
        <v>108</v>
      </c>
      <c r="E35" s="5"/>
      <c r="F35" s="4">
        <v>273753</v>
      </c>
      <c r="G35" s="36">
        <f t="shared" si="3"/>
        <v>2</v>
      </c>
      <c r="H35" s="36">
        <f t="shared" si="1"/>
        <v>72</v>
      </c>
      <c r="I35" s="81">
        <f t="shared" si="2"/>
        <v>0.6666666666666666</v>
      </c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311005</v>
      </c>
      <c r="C36" s="36">
        <f t="shared" si="4"/>
        <v>3</v>
      </c>
      <c r="D36" s="36">
        <f t="shared" si="0"/>
        <v>108</v>
      </c>
      <c r="E36" s="5"/>
      <c r="F36" s="4">
        <v>273755</v>
      </c>
      <c r="G36" s="36">
        <f t="shared" si="3"/>
        <v>2</v>
      </c>
      <c r="H36" s="36">
        <f t="shared" si="1"/>
        <v>72</v>
      </c>
      <c r="I36" s="81">
        <f t="shared" si="2"/>
        <v>0.6666666666666666</v>
      </c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311008</v>
      </c>
      <c r="C37" s="36">
        <f t="shared" si="4"/>
        <v>3</v>
      </c>
      <c r="D37" s="36">
        <f t="shared" si="0"/>
        <v>108</v>
      </c>
      <c r="E37" s="5"/>
      <c r="F37" s="4">
        <v>273757</v>
      </c>
      <c r="G37" s="36">
        <f t="shared" si="3"/>
        <v>2</v>
      </c>
      <c r="H37" s="36">
        <f t="shared" si="1"/>
        <v>72</v>
      </c>
      <c r="I37" s="81">
        <f t="shared" si="2"/>
        <v>0.6666666666666666</v>
      </c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311011</v>
      </c>
      <c r="C38" s="36">
        <f t="shared" si="4"/>
        <v>3</v>
      </c>
      <c r="D38" s="36">
        <f t="shared" si="0"/>
        <v>108</v>
      </c>
      <c r="E38" s="5"/>
      <c r="F38" s="4">
        <v>273759</v>
      </c>
      <c r="G38" s="36">
        <f t="shared" si="3"/>
        <v>2</v>
      </c>
      <c r="H38" s="36">
        <f t="shared" si="1"/>
        <v>72</v>
      </c>
      <c r="I38" s="81">
        <f t="shared" si="2"/>
        <v>0.6666666666666666</v>
      </c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311014</v>
      </c>
      <c r="C39" s="36">
        <f t="shared" si="4"/>
        <v>3</v>
      </c>
      <c r="D39" s="36">
        <f t="shared" si="0"/>
        <v>108</v>
      </c>
      <c r="E39" s="5"/>
      <c r="F39" s="4">
        <v>273761</v>
      </c>
      <c r="G39" s="36">
        <f t="shared" si="3"/>
        <v>2</v>
      </c>
      <c r="H39" s="36">
        <f t="shared" si="1"/>
        <v>72</v>
      </c>
      <c r="I39" s="81">
        <f t="shared" si="2"/>
        <v>0.6666666666666666</v>
      </c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311017</v>
      </c>
      <c r="C40" s="36">
        <f t="shared" si="4"/>
        <v>3</v>
      </c>
      <c r="D40" s="36">
        <f t="shared" si="0"/>
        <v>108</v>
      </c>
      <c r="E40" s="5"/>
      <c r="F40" s="4">
        <v>273763</v>
      </c>
      <c r="G40" s="36">
        <f t="shared" si="3"/>
        <v>2</v>
      </c>
      <c r="H40" s="36">
        <f t="shared" si="1"/>
        <v>72</v>
      </c>
      <c r="I40" s="81">
        <f t="shared" si="2"/>
        <v>0.6666666666666666</v>
      </c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311020</v>
      </c>
      <c r="C41" s="36">
        <f t="shared" si="4"/>
        <v>3</v>
      </c>
      <c r="D41" s="36">
        <f t="shared" si="0"/>
        <v>108</v>
      </c>
      <c r="E41" s="5"/>
      <c r="F41" s="4">
        <v>273765</v>
      </c>
      <c r="G41" s="36">
        <f t="shared" si="3"/>
        <v>2</v>
      </c>
      <c r="H41" s="36">
        <f t="shared" si="1"/>
        <v>72</v>
      </c>
      <c r="I41" s="81">
        <f t="shared" si="2"/>
        <v>0.6666666666666666</v>
      </c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311023</v>
      </c>
      <c r="C42" s="36">
        <f t="shared" si="4"/>
        <v>3</v>
      </c>
      <c r="D42" s="36">
        <f t="shared" si="0"/>
        <v>108</v>
      </c>
      <c r="E42" s="5"/>
      <c r="F42" s="4">
        <v>273767</v>
      </c>
      <c r="G42" s="36">
        <f t="shared" si="3"/>
        <v>2</v>
      </c>
      <c r="H42" s="36">
        <f t="shared" si="1"/>
        <v>72</v>
      </c>
      <c r="I42" s="81">
        <f t="shared" si="2"/>
        <v>0.6666666666666666</v>
      </c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311026</v>
      </c>
      <c r="C43" s="36">
        <f t="shared" si="4"/>
        <v>3</v>
      </c>
      <c r="D43" s="36">
        <f t="shared" si="0"/>
        <v>108</v>
      </c>
      <c r="E43" s="5"/>
      <c r="F43" s="4">
        <v>273769</v>
      </c>
      <c r="G43" s="36">
        <f t="shared" si="3"/>
        <v>2</v>
      </c>
      <c r="H43" s="36">
        <f t="shared" si="1"/>
        <v>72</v>
      </c>
      <c r="I43" s="81">
        <f t="shared" si="2"/>
        <v>0.6666666666666666</v>
      </c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2628</v>
      </c>
      <c r="E44" s="5"/>
      <c r="F44" s="5"/>
      <c r="G44" s="5"/>
      <c r="H44" s="5">
        <f>SUM(H20:H43)</f>
        <v>1692</v>
      </c>
      <c r="I44" s="5"/>
      <c r="J44" s="5"/>
      <c r="K44" s="5"/>
      <c r="L44" s="5"/>
    </row>
    <row r="45" spans="1:12" ht="12.75">
      <c r="A45" s="16" t="s">
        <v>51</v>
      </c>
      <c r="D45" s="5">
        <f>(B43-B19)*36</f>
        <v>2628</v>
      </c>
      <c r="E45" s="5"/>
      <c r="F45" s="5"/>
      <c r="G45" s="5"/>
      <c r="H45" s="5">
        <f>(F43-F19)*36</f>
        <v>1692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2:10" ht="12.75">
      <c r="B50" s="1"/>
      <c r="C50" s="1"/>
      <c r="E50" s="1"/>
      <c r="F50" s="1"/>
      <c r="H50" s="3"/>
      <c r="I50" s="3"/>
      <c r="J50" s="3"/>
    </row>
    <row r="51" spans="1:6" s="35" customFormat="1" ht="12.75">
      <c r="A51" s="1" t="s">
        <v>212</v>
      </c>
      <c r="B51" s="35" t="s">
        <v>54</v>
      </c>
      <c r="F51" s="35" t="s">
        <v>55</v>
      </c>
    </row>
    <row r="52" ht="12.75">
      <c r="A52" s="35"/>
    </row>
    <row r="53" spans="2:12" ht="12.75">
      <c r="B53" s="1"/>
      <c r="C53" s="1"/>
      <c r="E53" s="1"/>
      <c r="F53" s="1"/>
      <c r="H53" s="1" t="s">
        <v>198</v>
      </c>
      <c r="I53" s="1"/>
      <c r="J53" s="1"/>
      <c r="L53" s="1"/>
    </row>
    <row r="54" spans="1:12" s="35" customFormat="1" ht="12.75">
      <c r="A54" s="1" t="s">
        <v>213</v>
      </c>
      <c r="B54" s="35" t="s">
        <v>54</v>
      </c>
      <c r="F54" s="35" t="s">
        <v>55</v>
      </c>
      <c r="H54" s="35" t="s">
        <v>56</v>
      </c>
      <c r="L54" s="35" t="s">
        <v>55</v>
      </c>
    </row>
    <row r="55" ht="12.75">
      <c r="A55" s="35"/>
    </row>
    <row r="56" spans="2:3" ht="12.75">
      <c r="B56" s="1"/>
      <c r="C56" s="1"/>
    </row>
    <row r="57" spans="1:3" ht="14.25" customHeight="1">
      <c r="A57" s="1" t="s">
        <v>214</v>
      </c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7">
      <selection activeCell="J19" sqref="J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134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119 поселок'!A11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135</v>
      </c>
      <c r="E14" s="91"/>
      <c r="F14" s="11" t="s">
        <v>136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130</v>
      </c>
      <c r="C16" s="23"/>
      <c r="D16" s="23"/>
      <c r="E16" s="24"/>
      <c r="F16" s="22" t="s">
        <v>131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939379</v>
      </c>
      <c r="C19" s="4"/>
      <c r="D19" s="4"/>
      <c r="E19" s="4"/>
      <c r="F19" s="4">
        <v>462526</v>
      </c>
      <c r="G19" s="4"/>
      <c r="H19" s="4"/>
      <c r="I19" s="5"/>
      <c r="J19" s="71">
        <v>36</v>
      </c>
      <c r="K19" s="49">
        <v>6.5</v>
      </c>
      <c r="L19" s="4"/>
    </row>
    <row r="20" spans="1:12" ht="12.75">
      <c r="A20" s="34" t="s">
        <v>26</v>
      </c>
      <c r="B20" s="4">
        <v>939379</v>
      </c>
      <c r="C20" s="36">
        <f>B20-B19</f>
        <v>0</v>
      </c>
      <c r="D20" s="36">
        <f>C20*72</f>
        <v>0</v>
      </c>
      <c r="E20" s="5"/>
      <c r="F20" s="4">
        <v>462526</v>
      </c>
      <c r="G20" s="36">
        <f>F20-F19</f>
        <v>0</v>
      </c>
      <c r="H20" s="36">
        <f>G20*72</f>
        <v>0</v>
      </c>
      <c r="I20" s="81" t="e">
        <f>H20/D20</f>
        <v>#DIV/0!</v>
      </c>
      <c r="J20" s="71">
        <v>36</v>
      </c>
      <c r="K20" s="49">
        <v>6.5</v>
      </c>
      <c r="L20" s="5"/>
    </row>
    <row r="21" spans="1:12" ht="12.75">
      <c r="A21" s="34" t="s">
        <v>27</v>
      </c>
      <c r="B21" s="4">
        <v>939379</v>
      </c>
      <c r="C21" s="36">
        <f>B21-B20</f>
        <v>0</v>
      </c>
      <c r="D21" s="36">
        <f aca="true" t="shared" si="0" ref="D21:D43">C21*72</f>
        <v>0</v>
      </c>
      <c r="E21" s="5"/>
      <c r="F21" s="4">
        <v>462526</v>
      </c>
      <c r="G21" s="36">
        <f>F21-F20</f>
        <v>0</v>
      </c>
      <c r="H21" s="36">
        <f aca="true" t="shared" si="1" ref="H21:H43">G21*72</f>
        <v>0</v>
      </c>
      <c r="I21" s="81" t="e">
        <f aca="true" t="shared" si="2" ref="I21:I43">H21/D21</f>
        <v>#DIV/0!</v>
      </c>
      <c r="J21" s="71">
        <v>36</v>
      </c>
      <c r="K21" s="49">
        <v>6.5</v>
      </c>
      <c r="L21" s="5"/>
    </row>
    <row r="22" spans="1:12" ht="12.75">
      <c r="A22" s="34" t="s">
        <v>28</v>
      </c>
      <c r="B22" s="4">
        <v>939379</v>
      </c>
      <c r="C22" s="36">
        <f>B22-B21</f>
        <v>0</v>
      </c>
      <c r="D22" s="36">
        <f t="shared" si="0"/>
        <v>0</v>
      </c>
      <c r="E22" s="5"/>
      <c r="F22" s="4">
        <v>462526</v>
      </c>
      <c r="G22" s="36">
        <f aca="true" t="shared" si="3" ref="G22:G43">F22-F21</f>
        <v>0</v>
      </c>
      <c r="H22" s="36">
        <f t="shared" si="1"/>
        <v>0</v>
      </c>
      <c r="I22" s="81" t="e">
        <f t="shared" si="2"/>
        <v>#DIV/0!</v>
      </c>
      <c r="J22" s="71">
        <v>36</v>
      </c>
      <c r="K22" s="49">
        <v>6.5</v>
      </c>
      <c r="L22" s="5"/>
    </row>
    <row r="23" spans="1:12" ht="12.75">
      <c r="A23" s="34" t="s">
        <v>29</v>
      </c>
      <c r="B23" s="4">
        <v>939379</v>
      </c>
      <c r="C23" s="36">
        <f>B23-B22</f>
        <v>0</v>
      </c>
      <c r="D23" s="36">
        <f t="shared" si="0"/>
        <v>0</v>
      </c>
      <c r="E23" s="5"/>
      <c r="F23" s="4">
        <v>462526</v>
      </c>
      <c r="G23" s="36">
        <f t="shared" si="3"/>
        <v>0</v>
      </c>
      <c r="H23" s="36">
        <f t="shared" si="1"/>
        <v>0</v>
      </c>
      <c r="I23" s="81" t="e">
        <f t="shared" si="2"/>
        <v>#DIV/0!</v>
      </c>
      <c r="J23" s="71">
        <v>36</v>
      </c>
      <c r="K23" s="49">
        <v>6.5</v>
      </c>
      <c r="L23" s="5"/>
    </row>
    <row r="24" spans="1:12" ht="12.75">
      <c r="A24" s="34" t="s">
        <v>30</v>
      </c>
      <c r="B24" s="4">
        <v>939379</v>
      </c>
      <c r="C24" s="36">
        <f aca="true" t="shared" si="4" ref="C24:C43">B24-B23</f>
        <v>0</v>
      </c>
      <c r="D24" s="36">
        <f t="shared" si="0"/>
        <v>0</v>
      </c>
      <c r="E24" s="5"/>
      <c r="F24" s="4">
        <v>462526</v>
      </c>
      <c r="G24" s="36">
        <f t="shared" si="3"/>
        <v>0</v>
      </c>
      <c r="H24" s="36">
        <f t="shared" si="1"/>
        <v>0</v>
      </c>
      <c r="I24" s="81" t="e">
        <f t="shared" si="2"/>
        <v>#DIV/0!</v>
      </c>
      <c r="J24" s="71">
        <v>36</v>
      </c>
      <c r="K24" s="49">
        <v>6.5</v>
      </c>
      <c r="L24" s="5"/>
    </row>
    <row r="25" spans="1:12" ht="12.75">
      <c r="A25" s="34" t="s">
        <v>31</v>
      </c>
      <c r="B25" s="4">
        <v>939379</v>
      </c>
      <c r="C25" s="36">
        <f t="shared" si="4"/>
        <v>0</v>
      </c>
      <c r="D25" s="36">
        <f t="shared" si="0"/>
        <v>0</v>
      </c>
      <c r="E25" s="5"/>
      <c r="F25" s="4">
        <v>462526</v>
      </c>
      <c r="G25" s="36">
        <f t="shared" si="3"/>
        <v>0</v>
      </c>
      <c r="H25" s="36">
        <f t="shared" si="1"/>
        <v>0</v>
      </c>
      <c r="I25" s="81" t="e">
        <f t="shared" si="2"/>
        <v>#DIV/0!</v>
      </c>
      <c r="J25" s="71">
        <v>36</v>
      </c>
      <c r="K25" s="49">
        <v>6.5</v>
      </c>
      <c r="L25" s="5"/>
    </row>
    <row r="26" spans="1:12" ht="12.75">
      <c r="A26" s="34" t="s">
        <v>32</v>
      </c>
      <c r="B26" s="4">
        <v>939379</v>
      </c>
      <c r="C26" s="36">
        <f t="shared" si="4"/>
        <v>0</v>
      </c>
      <c r="D26" s="36">
        <f t="shared" si="0"/>
        <v>0</v>
      </c>
      <c r="E26" s="5"/>
      <c r="F26" s="4">
        <v>462526</v>
      </c>
      <c r="G26" s="36">
        <f t="shared" si="3"/>
        <v>0</v>
      </c>
      <c r="H26" s="36">
        <f t="shared" si="1"/>
        <v>0</v>
      </c>
      <c r="I26" s="81" t="e">
        <f t="shared" si="2"/>
        <v>#DIV/0!</v>
      </c>
      <c r="J26" s="71">
        <v>36</v>
      </c>
      <c r="K26" s="49">
        <v>6.5</v>
      </c>
      <c r="L26" s="5"/>
    </row>
    <row r="27" spans="1:12" ht="12.75">
      <c r="A27" s="34" t="s">
        <v>33</v>
      </c>
      <c r="B27" s="4">
        <v>939379</v>
      </c>
      <c r="C27" s="36">
        <f t="shared" si="4"/>
        <v>0</v>
      </c>
      <c r="D27" s="36">
        <f t="shared" si="0"/>
        <v>0</v>
      </c>
      <c r="E27" s="5"/>
      <c r="F27" s="4">
        <v>462526</v>
      </c>
      <c r="G27" s="36">
        <f t="shared" si="3"/>
        <v>0</v>
      </c>
      <c r="H27" s="36">
        <f t="shared" si="1"/>
        <v>0</v>
      </c>
      <c r="I27" s="81" t="e">
        <f t="shared" si="2"/>
        <v>#DIV/0!</v>
      </c>
      <c r="J27" s="71">
        <v>36</v>
      </c>
      <c r="K27" s="49">
        <v>6.6</v>
      </c>
      <c r="L27" s="5"/>
    </row>
    <row r="28" spans="1:12" ht="12.75">
      <c r="A28" s="34" t="s">
        <v>34</v>
      </c>
      <c r="B28" s="4">
        <v>939379</v>
      </c>
      <c r="C28" s="36">
        <f t="shared" si="4"/>
        <v>0</v>
      </c>
      <c r="D28" s="36">
        <f t="shared" si="0"/>
        <v>0</v>
      </c>
      <c r="E28" s="5"/>
      <c r="F28" s="4">
        <v>462526</v>
      </c>
      <c r="G28" s="36">
        <f t="shared" si="3"/>
        <v>0</v>
      </c>
      <c r="H28" s="36">
        <f t="shared" si="1"/>
        <v>0</v>
      </c>
      <c r="I28" s="81" t="e">
        <f t="shared" si="2"/>
        <v>#DIV/0!</v>
      </c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939379</v>
      </c>
      <c r="C29" s="36">
        <f t="shared" si="4"/>
        <v>0</v>
      </c>
      <c r="D29" s="36">
        <f t="shared" si="0"/>
        <v>0</v>
      </c>
      <c r="E29" s="5"/>
      <c r="F29" s="4">
        <v>462526</v>
      </c>
      <c r="G29" s="36">
        <f t="shared" si="3"/>
        <v>0</v>
      </c>
      <c r="H29" s="36">
        <f t="shared" si="1"/>
        <v>0</v>
      </c>
      <c r="I29" s="81" t="e">
        <f t="shared" si="2"/>
        <v>#DIV/0!</v>
      </c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939379</v>
      </c>
      <c r="C30" s="36">
        <f t="shared" si="4"/>
        <v>0</v>
      </c>
      <c r="D30" s="36">
        <f t="shared" si="0"/>
        <v>0</v>
      </c>
      <c r="E30" s="5"/>
      <c r="F30" s="4">
        <v>462526</v>
      </c>
      <c r="G30" s="36">
        <f t="shared" si="3"/>
        <v>0</v>
      </c>
      <c r="H30" s="36">
        <f t="shared" si="1"/>
        <v>0</v>
      </c>
      <c r="I30" s="81" t="e">
        <f t="shared" si="2"/>
        <v>#DIV/0!</v>
      </c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939379</v>
      </c>
      <c r="C31" s="36">
        <f t="shared" si="4"/>
        <v>0</v>
      </c>
      <c r="D31" s="36">
        <f t="shared" si="0"/>
        <v>0</v>
      </c>
      <c r="E31" s="5"/>
      <c r="F31" s="4">
        <v>462526</v>
      </c>
      <c r="G31" s="36">
        <f t="shared" si="3"/>
        <v>0</v>
      </c>
      <c r="H31" s="36">
        <f t="shared" si="1"/>
        <v>0</v>
      </c>
      <c r="I31" s="81" t="e">
        <f t="shared" si="2"/>
        <v>#DIV/0!</v>
      </c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939379</v>
      </c>
      <c r="C32" s="36">
        <f t="shared" si="4"/>
        <v>0</v>
      </c>
      <c r="D32" s="36">
        <f t="shared" si="0"/>
        <v>0</v>
      </c>
      <c r="E32" s="5"/>
      <c r="F32" s="4">
        <v>462526</v>
      </c>
      <c r="G32" s="36">
        <f t="shared" si="3"/>
        <v>0</v>
      </c>
      <c r="H32" s="36">
        <f t="shared" si="1"/>
        <v>0</v>
      </c>
      <c r="I32" s="81" t="e">
        <f t="shared" si="2"/>
        <v>#DIV/0!</v>
      </c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939379</v>
      </c>
      <c r="C33" s="36">
        <f t="shared" si="4"/>
        <v>0</v>
      </c>
      <c r="D33" s="36">
        <f t="shared" si="0"/>
        <v>0</v>
      </c>
      <c r="E33" s="5"/>
      <c r="F33" s="4">
        <v>462526</v>
      </c>
      <c r="G33" s="36">
        <f t="shared" si="3"/>
        <v>0</v>
      </c>
      <c r="H33" s="36">
        <f t="shared" si="1"/>
        <v>0</v>
      </c>
      <c r="I33" s="81" t="e">
        <f t="shared" si="2"/>
        <v>#DIV/0!</v>
      </c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939379</v>
      </c>
      <c r="C34" s="36">
        <f t="shared" si="4"/>
        <v>0</v>
      </c>
      <c r="D34" s="36">
        <f t="shared" si="0"/>
        <v>0</v>
      </c>
      <c r="E34" s="5"/>
      <c r="F34" s="4">
        <v>462526</v>
      </c>
      <c r="G34" s="36">
        <f t="shared" si="3"/>
        <v>0</v>
      </c>
      <c r="H34" s="36">
        <f t="shared" si="1"/>
        <v>0</v>
      </c>
      <c r="I34" s="81" t="e">
        <f t="shared" si="2"/>
        <v>#DIV/0!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939379</v>
      </c>
      <c r="C35" s="36">
        <f t="shared" si="4"/>
        <v>0</v>
      </c>
      <c r="D35" s="36">
        <f t="shared" si="0"/>
        <v>0</v>
      </c>
      <c r="E35" s="5"/>
      <c r="F35" s="4">
        <v>462526</v>
      </c>
      <c r="G35" s="36">
        <f t="shared" si="3"/>
        <v>0</v>
      </c>
      <c r="H35" s="36">
        <f t="shared" si="1"/>
        <v>0</v>
      </c>
      <c r="I35" s="81" t="e">
        <f t="shared" si="2"/>
        <v>#DIV/0!</v>
      </c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939379</v>
      </c>
      <c r="C36" s="36">
        <f t="shared" si="4"/>
        <v>0</v>
      </c>
      <c r="D36" s="36">
        <f t="shared" si="0"/>
        <v>0</v>
      </c>
      <c r="E36" s="5"/>
      <c r="F36" s="4">
        <v>462526</v>
      </c>
      <c r="G36" s="36">
        <f t="shared" si="3"/>
        <v>0</v>
      </c>
      <c r="H36" s="36">
        <f t="shared" si="1"/>
        <v>0</v>
      </c>
      <c r="I36" s="81" t="e">
        <f t="shared" si="2"/>
        <v>#DIV/0!</v>
      </c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939379</v>
      </c>
      <c r="C37" s="36">
        <f t="shared" si="4"/>
        <v>0</v>
      </c>
      <c r="D37" s="36">
        <f t="shared" si="0"/>
        <v>0</v>
      </c>
      <c r="E37" s="5"/>
      <c r="F37" s="4">
        <v>462526</v>
      </c>
      <c r="G37" s="36">
        <f t="shared" si="3"/>
        <v>0</v>
      </c>
      <c r="H37" s="36">
        <f t="shared" si="1"/>
        <v>0</v>
      </c>
      <c r="I37" s="81" t="e">
        <f t="shared" si="2"/>
        <v>#DIV/0!</v>
      </c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939379</v>
      </c>
      <c r="C38" s="36">
        <f t="shared" si="4"/>
        <v>0</v>
      </c>
      <c r="D38" s="36">
        <f t="shared" si="0"/>
        <v>0</v>
      </c>
      <c r="E38" s="5"/>
      <c r="F38" s="4">
        <v>462526</v>
      </c>
      <c r="G38" s="36">
        <f t="shared" si="3"/>
        <v>0</v>
      </c>
      <c r="H38" s="36">
        <f t="shared" si="1"/>
        <v>0</v>
      </c>
      <c r="I38" s="81" t="e">
        <f t="shared" si="2"/>
        <v>#DIV/0!</v>
      </c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939379</v>
      </c>
      <c r="C39" s="36">
        <f t="shared" si="4"/>
        <v>0</v>
      </c>
      <c r="D39" s="36">
        <f t="shared" si="0"/>
        <v>0</v>
      </c>
      <c r="E39" s="5"/>
      <c r="F39" s="4">
        <v>462526</v>
      </c>
      <c r="G39" s="36">
        <f t="shared" si="3"/>
        <v>0</v>
      </c>
      <c r="H39" s="36">
        <f t="shared" si="1"/>
        <v>0</v>
      </c>
      <c r="I39" s="81" t="e">
        <f t="shared" si="2"/>
        <v>#DIV/0!</v>
      </c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939379</v>
      </c>
      <c r="C40" s="36">
        <f t="shared" si="4"/>
        <v>0</v>
      </c>
      <c r="D40" s="36">
        <f t="shared" si="0"/>
        <v>0</v>
      </c>
      <c r="E40" s="5"/>
      <c r="F40" s="4">
        <v>462526</v>
      </c>
      <c r="G40" s="36">
        <f t="shared" si="3"/>
        <v>0</v>
      </c>
      <c r="H40" s="36">
        <f t="shared" si="1"/>
        <v>0</v>
      </c>
      <c r="I40" s="81" t="e">
        <f t="shared" si="2"/>
        <v>#DIV/0!</v>
      </c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939379</v>
      </c>
      <c r="C41" s="36">
        <f t="shared" si="4"/>
        <v>0</v>
      </c>
      <c r="D41" s="36">
        <f t="shared" si="0"/>
        <v>0</v>
      </c>
      <c r="E41" s="5"/>
      <c r="F41" s="4">
        <v>462526</v>
      </c>
      <c r="G41" s="36">
        <f t="shared" si="3"/>
        <v>0</v>
      </c>
      <c r="H41" s="36">
        <f t="shared" si="1"/>
        <v>0</v>
      </c>
      <c r="I41" s="81" t="e">
        <f t="shared" si="2"/>
        <v>#DIV/0!</v>
      </c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939379</v>
      </c>
      <c r="C42" s="36">
        <f t="shared" si="4"/>
        <v>0</v>
      </c>
      <c r="D42" s="36">
        <f t="shared" si="0"/>
        <v>0</v>
      </c>
      <c r="E42" s="5"/>
      <c r="F42" s="4">
        <v>462526</v>
      </c>
      <c r="G42" s="36">
        <f t="shared" si="3"/>
        <v>0</v>
      </c>
      <c r="H42" s="36">
        <f t="shared" si="1"/>
        <v>0</v>
      </c>
      <c r="I42" s="81" t="e">
        <f t="shared" si="2"/>
        <v>#DIV/0!</v>
      </c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939379</v>
      </c>
      <c r="C43" s="36">
        <f t="shared" si="4"/>
        <v>0</v>
      </c>
      <c r="D43" s="36">
        <f t="shared" si="0"/>
        <v>0</v>
      </c>
      <c r="E43" s="5"/>
      <c r="F43" s="4">
        <v>462526</v>
      </c>
      <c r="G43" s="36">
        <f t="shared" si="3"/>
        <v>0</v>
      </c>
      <c r="H43" s="36">
        <f t="shared" si="1"/>
        <v>0</v>
      </c>
      <c r="I43" s="81" t="e">
        <f t="shared" si="2"/>
        <v>#DIV/0!</v>
      </c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(B43-B19)*72</f>
        <v>0</v>
      </c>
      <c r="E45" s="5"/>
      <c r="F45" s="5"/>
      <c r="G45" s="5"/>
      <c r="H45" s="5">
        <f>(F43-F19)*72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7">
      <selection activeCell="J19" sqref="J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199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137 поселок'!A11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138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126</v>
      </c>
      <c r="C16" s="23"/>
      <c r="D16" s="23"/>
      <c r="E16" s="24"/>
      <c r="F16" s="22" t="s">
        <v>127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490905</v>
      </c>
      <c r="C19" s="4"/>
      <c r="D19" s="4"/>
      <c r="E19" s="4"/>
      <c r="F19" s="4">
        <v>293876</v>
      </c>
      <c r="G19" s="4"/>
      <c r="H19" s="4"/>
      <c r="I19" s="5"/>
      <c r="J19" s="71">
        <v>36</v>
      </c>
      <c r="K19" s="49">
        <v>6.5</v>
      </c>
      <c r="L19" s="4"/>
    </row>
    <row r="20" spans="1:12" ht="12.75">
      <c r="A20" s="34" t="s">
        <v>26</v>
      </c>
      <c r="B20" s="4">
        <v>490906</v>
      </c>
      <c r="C20" s="36">
        <f>B20-B19</f>
        <v>1</v>
      </c>
      <c r="D20" s="36">
        <f>C20*36</f>
        <v>36</v>
      </c>
      <c r="E20" s="5"/>
      <c r="F20" s="4">
        <v>293878</v>
      </c>
      <c r="G20" s="36">
        <f>F20-F19</f>
        <v>2</v>
      </c>
      <c r="H20" s="36">
        <f>G20*36</f>
        <v>72</v>
      </c>
      <c r="I20" s="81">
        <f>H20/D20</f>
        <v>2</v>
      </c>
      <c r="J20" s="71">
        <v>36</v>
      </c>
      <c r="K20" s="49">
        <v>6.5</v>
      </c>
      <c r="L20" s="5"/>
    </row>
    <row r="21" spans="1:12" ht="12.75">
      <c r="A21" s="34" t="s">
        <v>27</v>
      </c>
      <c r="B21" s="4">
        <v>490909</v>
      </c>
      <c r="C21" s="36">
        <f>B21-B20</f>
        <v>3</v>
      </c>
      <c r="D21" s="36">
        <f aca="true" t="shared" si="0" ref="D21:D43">C21*36</f>
        <v>108</v>
      </c>
      <c r="E21" s="5"/>
      <c r="F21" s="4">
        <v>293881</v>
      </c>
      <c r="G21" s="36">
        <f>F21-F20</f>
        <v>3</v>
      </c>
      <c r="H21" s="36">
        <f aca="true" t="shared" si="1" ref="H21:H43">G21*36</f>
        <v>108</v>
      </c>
      <c r="I21" s="81">
        <f aca="true" t="shared" si="2" ref="I21:I43">H21/D21</f>
        <v>1</v>
      </c>
      <c r="J21" s="71">
        <v>36</v>
      </c>
      <c r="K21" s="49">
        <v>6.5</v>
      </c>
      <c r="L21" s="5"/>
    </row>
    <row r="22" spans="1:12" ht="12.75">
      <c r="A22" s="34" t="s">
        <v>28</v>
      </c>
      <c r="B22" s="4">
        <v>490913</v>
      </c>
      <c r="C22" s="36">
        <f>B22-B21</f>
        <v>4</v>
      </c>
      <c r="D22" s="36">
        <f t="shared" si="0"/>
        <v>144</v>
      </c>
      <c r="E22" s="5"/>
      <c r="F22" s="4">
        <v>293884</v>
      </c>
      <c r="G22" s="36">
        <f aca="true" t="shared" si="3" ref="G22:G43">F22-F21</f>
        <v>3</v>
      </c>
      <c r="H22" s="36">
        <f t="shared" si="1"/>
        <v>108</v>
      </c>
      <c r="I22" s="81">
        <f t="shared" si="2"/>
        <v>0.75</v>
      </c>
      <c r="J22" s="71">
        <v>36</v>
      </c>
      <c r="K22" s="49">
        <v>6.5</v>
      </c>
      <c r="L22" s="5"/>
    </row>
    <row r="23" spans="1:12" ht="12.75">
      <c r="A23" s="34" t="s">
        <v>29</v>
      </c>
      <c r="B23" s="4">
        <v>490916</v>
      </c>
      <c r="C23" s="36">
        <f>B23-B22</f>
        <v>3</v>
      </c>
      <c r="D23" s="36">
        <f t="shared" si="0"/>
        <v>108</v>
      </c>
      <c r="E23" s="5"/>
      <c r="F23" s="4">
        <v>293887</v>
      </c>
      <c r="G23" s="36">
        <f t="shared" si="3"/>
        <v>3</v>
      </c>
      <c r="H23" s="36">
        <f t="shared" si="1"/>
        <v>108</v>
      </c>
      <c r="I23" s="81">
        <f t="shared" si="2"/>
        <v>1</v>
      </c>
      <c r="J23" s="71">
        <v>36</v>
      </c>
      <c r="K23" s="49">
        <v>6.5</v>
      </c>
      <c r="L23" s="5"/>
    </row>
    <row r="24" spans="1:12" ht="12.75">
      <c r="A24" s="34" t="s">
        <v>30</v>
      </c>
      <c r="B24" s="4">
        <v>490920</v>
      </c>
      <c r="C24" s="36">
        <f aca="true" t="shared" si="4" ref="C24:C43">B24-B23</f>
        <v>4</v>
      </c>
      <c r="D24" s="36">
        <f t="shared" si="0"/>
        <v>144</v>
      </c>
      <c r="E24" s="5"/>
      <c r="F24" s="4">
        <v>293891</v>
      </c>
      <c r="G24" s="36">
        <f t="shared" si="3"/>
        <v>4</v>
      </c>
      <c r="H24" s="36">
        <f t="shared" si="1"/>
        <v>144</v>
      </c>
      <c r="I24" s="81">
        <f t="shared" si="2"/>
        <v>1</v>
      </c>
      <c r="J24" s="71">
        <v>36</v>
      </c>
      <c r="K24" s="49">
        <v>6.5</v>
      </c>
      <c r="L24" s="5"/>
    </row>
    <row r="25" spans="1:12" ht="12.75">
      <c r="A25" s="34" t="s">
        <v>31</v>
      </c>
      <c r="B25" s="4">
        <v>490923</v>
      </c>
      <c r="C25" s="36">
        <f t="shared" si="4"/>
        <v>3</v>
      </c>
      <c r="D25" s="36">
        <f t="shared" si="0"/>
        <v>108</v>
      </c>
      <c r="E25" s="5"/>
      <c r="F25" s="4">
        <v>293894</v>
      </c>
      <c r="G25" s="36">
        <f t="shared" si="3"/>
        <v>3</v>
      </c>
      <c r="H25" s="36">
        <f t="shared" si="1"/>
        <v>108</v>
      </c>
      <c r="I25" s="81">
        <f t="shared" si="2"/>
        <v>1</v>
      </c>
      <c r="J25" s="71">
        <v>36</v>
      </c>
      <c r="K25" s="49">
        <v>6.5</v>
      </c>
      <c r="L25" s="5"/>
    </row>
    <row r="26" spans="1:12" ht="12.75">
      <c r="A26" s="34" t="s">
        <v>32</v>
      </c>
      <c r="B26" s="4">
        <v>490927</v>
      </c>
      <c r="C26" s="36">
        <f t="shared" si="4"/>
        <v>4</v>
      </c>
      <c r="D26" s="36">
        <f t="shared" si="0"/>
        <v>144</v>
      </c>
      <c r="E26" s="5"/>
      <c r="F26" s="4">
        <v>293898</v>
      </c>
      <c r="G26" s="36">
        <f t="shared" si="3"/>
        <v>4</v>
      </c>
      <c r="H26" s="36">
        <f t="shared" si="1"/>
        <v>144</v>
      </c>
      <c r="I26" s="81">
        <f t="shared" si="2"/>
        <v>1</v>
      </c>
      <c r="J26" s="71">
        <v>36</v>
      </c>
      <c r="K26" s="49">
        <v>6.5</v>
      </c>
      <c r="L26" s="5"/>
    </row>
    <row r="27" spans="1:12" ht="12.75">
      <c r="A27" s="34" t="s">
        <v>33</v>
      </c>
      <c r="B27" s="4">
        <v>490932</v>
      </c>
      <c r="C27" s="36">
        <f t="shared" si="4"/>
        <v>5</v>
      </c>
      <c r="D27" s="36">
        <f t="shared" si="0"/>
        <v>180</v>
      </c>
      <c r="E27" s="5"/>
      <c r="F27" s="4">
        <v>293902</v>
      </c>
      <c r="G27" s="36">
        <f t="shared" si="3"/>
        <v>4</v>
      </c>
      <c r="H27" s="36">
        <f t="shared" si="1"/>
        <v>144</v>
      </c>
      <c r="I27" s="81">
        <f t="shared" si="2"/>
        <v>0.8</v>
      </c>
      <c r="J27" s="71">
        <v>36</v>
      </c>
      <c r="K27" s="49">
        <v>6.6</v>
      </c>
      <c r="L27" s="5"/>
    </row>
    <row r="28" spans="1:12" ht="12.75">
      <c r="A28" s="34" t="s">
        <v>34</v>
      </c>
      <c r="B28" s="4">
        <v>490936</v>
      </c>
      <c r="C28" s="36">
        <f t="shared" si="4"/>
        <v>4</v>
      </c>
      <c r="D28" s="36">
        <f t="shared" si="0"/>
        <v>144</v>
      </c>
      <c r="E28" s="5"/>
      <c r="F28" s="4">
        <v>293905</v>
      </c>
      <c r="G28" s="36">
        <f t="shared" si="3"/>
        <v>3</v>
      </c>
      <c r="H28" s="36">
        <f t="shared" si="1"/>
        <v>108</v>
      </c>
      <c r="I28" s="81">
        <f t="shared" si="2"/>
        <v>0.75</v>
      </c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490939</v>
      </c>
      <c r="C29" s="36">
        <f t="shared" si="4"/>
        <v>3</v>
      </c>
      <c r="D29" s="36">
        <f t="shared" si="0"/>
        <v>108</v>
      </c>
      <c r="E29" s="5"/>
      <c r="F29" s="4">
        <v>293908</v>
      </c>
      <c r="G29" s="36">
        <f t="shared" si="3"/>
        <v>3</v>
      </c>
      <c r="H29" s="36">
        <f t="shared" si="1"/>
        <v>108</v>
      </c>
      <c r="I29" s="81">
        <f t="shared" si="2"/>
        <v>1</v>
      </c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490943</v>
      </c>
      <c r="C30" s="36">
        <f t="shared" si="4"/>
        <v>4</v>
      </c>
      <c r="D30" s="36">
        <f t="shared" si="0"/>
        <v>144</v>
      </c>
      <c r="E30" s="5"/>
      <c r="F30" s="4">
        <v>293911</v>
      </c>
      <c r="G30" s="36">
        <f t="shared" si="3"/>
        <v>3</v>
      </c>
      <c r="H30" s="36">
        <f t="shared" si="1"/>
        <v>108</v>
      </c>
      <c r="I30" s="81">
        <f t="shared" si="2"/>
        <v>0.75</v>
      </c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490946</v>
      </c>
      <c r="C31" s="36">
        <f t="shared" si="4"/>
        <v>3</v>
      </c>
      <c r="D31" s="36">
        <f t="shared" si="0"/>
        <v>108</v>
      </c>
      <c r="E31" s="5"/>
      <c r="F31" s="4">
        <v>293914</v>
      </c>
      <c r="G31" s="36">
        <f t="shared" si="3"/>
        <v>3</v>
      </c>
      <c r="H31" s="36">
        <f t="shared" si="1"/>
        <v>108</v>
      </c>
      <c r="I31" s="81">
        <f t="shared" si="2"/>
        <v>1</v>
      </c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490950</v>
      </c>
      <c r="C32" s="36">
        <f t="shared" si="4"/>
        <v>4</v>
      </c>
      <c r="D32" s="36">
        <f t="shared" si="0"/>
        <v>144</v>
      </c>
      <c r="E32" s="5"/>
      <c r="F32" s="4">
        <v>293917</v>
      </c>
      <c r="G32" s="36">
        <f t="shared" si="3"/>
        <v>3</v>
      </c>
      <c r="H32" s="36">
        <f t="shared" si="1"/>
        <v>108</v>
      </c>
      <c r="I32" s="81">
        <f t="shared" si="2"/>
        <v>0.75</v>
      </c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490954</v>
      </c>
      <c r="C33" s="36">
        <f t="shared" si="4"/>
        <v>4</v>
      </c>
      <c r="D33" s="36">
        <f t="shared" si="0"/>
        <v>144</v>
      </c>
      <c r="E33" s="5"/>
      <c r="F33" s="4">
        <v>293920</v>
      </c>
      <c r="G33" s="36">
        <f t="shared" si="3"/>
        <v>3</v>
      </c>
      <c r="H33" s="36">
        <f t="shared" si="1"/>
        <v>108</v>
      </c>
      <c r="I33" s="81">
        <f t="shared" si="2"/>
        <v>0.75</v>
      </c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490957</v>
      </c>
      <c r="C34" s="36">
        <f t="shared" si="4"/>
        <v>3</v>
      </c>
      <c r="D34" s="36">
        <f t="shared" si="0"/>
        <v>108</v>
      </c>
      <c r="E34" s="5"/>
      <c r="F34" s="4">
        <v>293923</v>
      </c>
      <c r="G34" s="36">
        <f t="shared" si="3"/>
        <v>3</v>
      </c>
      <c r="H34" s="36">
        <f t="shared" si="1"/>
        <v>108</v>
      </c>
      <c r="I34" s="81">
        <f t="shared" si="2"/>
        <v>1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490961</v>
      </c>
      <c r="C35" s="36">
        <f t="shared" si="4"/>
        <v>4</v>
      </c>
      <c r="D35" s="36">
        <f t="shared" si="0"/>
        <v>144</v>
      </c>
      <c r="E35" s="5"/>
      <c r="F35" s="4">
        <v>293926</v>
      </c>
      <c r="G35" s="36">
        <f t="shared" si="3"/>
        <v>3</v>
      </c>
      <c r="H35" s="36">
        <f t="shared" si="1"/>
        <v>108</v>
      </c>
      <c r="I35" s="81">
        <f t="shared" si="2"/>
        <v>0.75</v>
      </c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490965</v>
      </c>
      <c r="C36" s="36">
        <f t="shared" si="4"/>
        <v>4</v>
      </c>
      <c r="D36" s="36">
        <f t="shared" si="0"/>
        <v>144</v>
      </c>
      <c r="E36" s="5"/>
      <c r="F36" s="4">
        <v>293929</v>
      </c>
      <c r="G36" s="36">
        <f t="shared" si="3"/>
        <v>3</v>
      </c>
      <c r="H36" s="36">
        <f t="shared" si="1"/>
        <v>108</v>
      </c>
      <c r="I36" s="81">
        <f t="shared" si="2"/>
        <v>0.75</v>
      </c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490968</v>
      </c>
      <c r="C37" s="36">
        <f t="shared" si="4"/>
        <v>3</v>
      </c>
      <c r="D37" s="36">
        <f t="shared" si="0"/>
        <v>108</v>
      </c>
      <c r="E37" s="5"/>
      <c r="F37" s="4">
        <v>293932</v>
      </c>
      <c r="G37" s="36">
        <f t="shared" si="3"/>
        <v>3</v>
      </c>
      <c r="H37" s="36">
        <f t="shared" si="1"/>
        <v>108</v>
      </c>
      <c r="I37" s="81">
        <f t="shared" si="2"/>
        <v>1</v>
      </c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490972</v>
      </c>
      <c r="C38" s="36">
        <f t="shared" si="4"/>
        <v>4</v>
      </c>
      <c r="D38" s="36">
        <f t="shared" si="0"/>
        <v>144</v>
      </c>
      <c r="E38" s="5"/>
      <c r="F38" s="4">
        <v>293935</v>
      </c>
      <c r="G38" s="36">
        <f t="shared" si="3"/>
        <v>3</v>
      </c>
      <c r="H38" s="36">
        <f t="shared" si="1"/>
        <v>108</v>
      </c>
      <c r="I38" s="81">
        <f t="shared" si="2"/>
        <v>0.75</v>
      </c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490977</v>
      </c>
      <c r="C39" s="36">
        <f t="shared" si="4"/>
        <v>5</v>
      </c>
      <c r="D39" s="36">
        <f t="shared" si="0"/>
        <v>180</v>
      </c>
      <c r="E39" s="5"/>
      <c r="F39" s="4">
        <v>293938</v>
      </c>
      <c r="G39" s="36">
        <f t="shared" si="3"/>
        <v>3</v>
      </c>
      <c r="H39" s="36">
        <f t="shared" si="1"/>
        <v>108</v>
      </c>
      <c r="I39" s="81">
        <f t="shared" si="2"/>
        <v>0.6</v>
      </c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490981</v>
      </c>
      <c r="C40" s="36">
        <f t="shared" si="4"/>
        <v>4</v>
      </c>
      <c r="D40" s="36">
        <f t="shared" si="0"/>
        <v>144</v>
      </c>
      <c r="E40" s="5"/>
      <c r="F40" s="4">
        <v>293942</v>
      </c>
      <c r="G40" s="36">
        <f t="shared" si="3"/>
        <v>4</v>
      </c>
      <c r="H40" s="36">
        <f t="shared" si="1"/>
        <v>144</v>
      </c>
      <c r="I40" s="81">
        <f t="shared" si="2"/>
        <v>1</v>
      </c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490986</v>
      </c>
      <c r="C41" s="36">
        <f t="shared" si="4"/>
        <v>5</v>
      </c>
      <c r="D41" s="36">
        <f t="shared" si="0"/>
        <v>180</v>
      </c>
      <c r="E41" s="5"/>
      <c r="F41" s="4">
        <v>293945</v>
      </c>
      <c r="G41" s="36">
        <f t="shared" si="3"/>
        <v>3</v>
      </c>
      <c r="H41" s="36">
        <f t="shared" si="1"/>
        <v>108</v>
      </c>
      <c r="I41" s="81">
        <f t="shared" si="2"/>
        <v>0.6</v>
      </c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490990</v>
      </c>
      <c r="C42" s="36">
        <f t="shared" si="4"/>
        <v>4</v>
      </c>
      <c r="D42" s="36">
        <f t="shared" si="0"/>
        <v>144</v>
      </c>
      <c r="E42" s="5"/>
      <c r="F42" s="4">
        <v>293948</v>
      </c>
      <c r="G42" s="36">
        <f t="shared" si="3"/>
        <v>3</v>
      </c>
      <c r="H42" s="36">
        <f t="shared" si="1"/>
        <v>108</v>
      </c>
      <c r="I42" s="81">
        <f t="shared" si="2"/>
        <v>0.75</v>
      </c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490994</v>
      </c>
      <c r="C43" s="36">
        <f t="shared" si="4"/>
        <v>4</v>
      </c>
      <c r="D43" s="36">
        <f t="shared" si="0"/>
        <v>144</v>
      </c>
      <c r="E43" s="5"/>
      <c r="F43" s="4">
        <v>293951</v>
      </c>
      <c r="G43" s="36">
        <f t="shared" si="3"/>
        <v>3</v>
      </c>
      <c r="H43" s="36">
        <f t="shared" si="1"/>
        <v>108</v>
      </c>
      <c r="I43" s="81">
        <f t="shared" si="2"/>
        <v>0.75</v>
      </c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3204</v>
      </c>
      <c r="E44" s="5"/>
      <c r="F44" s="5"/>
      <c r="G44" s="5"/>
      <c r="H44" s="5">
        <f>SUM(H20:H43)</f>
        <v>2700</v>
      </c>
      <c r="I44" s="5"/>
      <c r="J44" s="5"/>
      <c r="K44" s="5"/>
      <c r="L44" s="5"/>
    </row>
    <row r="45" spans="1:12" ht="12.75">
      <c r="A45" s="16" t="s">
        <v>51</v>
      </c>
      <c r="D45" s="5">
        <f>(B43-B19)*36</f>
        <v>3204</v>
      </c>
      <c r="E45" s="5"/>
      <c r="F45" s="5"/>
      <c r="G45" s="5"/>
      <c r="H45" s="5">
        <f>(F43-F19)*36</f>
        <v>2700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36">
      <selection activeCell="A52" sqref="A52:A58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5" t="s">
        <v>85</v>
      </c>
      <c r="B3" s="85"/>
      <c r="C3" s="85"/>
      <c r="D3" s="85"/>
      <c r="E3" s="85"/>
      <c r="G3" s="2" t="s">
        <v>0</v>
      </c>
      <c r="H3" s="1"/>
      <c r="I3" s="1"/>
      <c r="J3" s="1"/>
      <c r="K3" s="1"/>
      <c r="L3" s="1"/>
      <c r="M3" s="3"/>
    </row>
    <row r="4" spans="1:13" ht="12.75">
      <c r="A4" s="2" t="s">
        <v>1</v>
      </c>
      <c r="M4" s="3"/>
    </row>
    <row r="5" spans="1:13" ht="12.75">
      <c r="A5" s="86" t="s">
        <v>57</v>
      </c>
      <c r="B5" s="86"/>
      <c r="C5" s="86"/>
      <c r="D5" s="86"/>
      <c r="E5" s="86"/>
      <c r="G5" s="2" t="s">
        <v>2</v>
      </c>
      <c r="I5" s="85" t="s">
        <v>204</v>
      </c>
      <c r="J5" s="85"/>
      <c r="K5" s="85"/>
      <c r="L5" s="89"/>
      <c r="M5" s="3"/>
    </row>
    <row r="6" spans="3:13" ht="12.75">
      <c r="C6" s="2" t="s">
        <v>3</v>
      </c>
      <c r="M6" s="3"/>
    </row>
    <row r="7" spans="1:13" ht="12.75">
      <c r="A7" s="1"/>
      <c r="B7" s="1"/>
      <c r="C7" s="1"/>
      <c r="D7" s="1"/>
      <c r="E7" s="1"/>
      <c r="G7" s="2" t="s">
        <v>5</v>
      </c>
      <c r="H7" s="1"/>
      <c r="I7" s="85" t="s">
        <v>137</v>
      </c>
      <c r="J7" s="85"/>
      <c r="K7" s="85"/>
      <c r="L7" s="89"/>
      <c r="M7" s="3"/>
    </row>
    <row r="8" spans="1:13" ht="12.75">
      <c r="A8" s="2" t="s">
        <v>6</v>
      </c>
      <c r="M8" s="3"/>
    </row>
    <row r="9" spans="1:13" ht="12.75" customHeight="1">
      <c r="A9" s="2" t="s">
        <v>7</v>
      </c>
      <c r="M9" s="3"/>
    </row>
    <row r="10" ht="12.75" customHeight="1">
      <c r="M10" s="3"/>
    </row>
    <row r="11" spans="4:13" ht="12.75" customHeight="1">
      <c r="D11" s="6" t="s">
        <v>8</v>
      </c>
      <c r="M11" s="3"/>
    </row>
    <row r="12" spans="1:13" ht="12.75" customHeight="1">
      <c r="A12" s="6" t="s">
        <v>9</v>
      </c>
      <c r="M12" s="3"/>
    </row>
    <row r="13" spans="1:13" ht="15.75">
      <c r="A13" s="6" t="str">
        <f>'ф 139 поселок'!A11</f>
        <v>      нагрузок и тангенса "фи" за 15 июня 2016  год трансформаторного</v>
      </c>
      <c r="M13" s="3"/>
    </row>
    <row r="14" spans="1:13" s="16" customFormat="1" ht="12.75" customHeight="1">
      <c r="A14" s="2"/>
      <c r="B14" s="2"/>
      <c r="C14" s="6" t="s">
        <v>124</v>
      </c>
      <c r="D14" s="2"/>
      <c r="E14" s="2"/>
      <c r="F14" s="2"/>
      <c r="G14" s="2"/>
      <c r="H14" s="2"/>
      <c r="I14" s="2"/>
      <c r="J14" s="2"/>
      <c r="K14" s="2"/>
      <c r="L14" s="2"/>
      <c r="M14" s="15"/>
    </row>
    <row r="15" spans="1:13" s="16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5"/>
    </row>
    <row r="16" spans="1:13" s="16" customFormat="1" ht="12.75">
      <c r="A16" s="87" t="s">
        <v>10</v>
      </c>
      <c r="B16" s="8" t="s">
        <v>69</v>
      </c>
      <c r="C16" s="9"/>
      <c r="D16" s="90" t="s">
        <v>138</v>
      </c>
      <c r="E16" s="91"/>
      <c r="F16" s="11" t="s">
        <v>89</v>
      </c>
      <c r="G16" s="9"/>
      <c r="H16" s="10"/>
      <c r="I16" s="12"/>
      <c r="J16" s="13" t="s">
        <v>12</v>
      </c>
      <c r="K16" s="14"/>
      <c r="L16" s="87" t="s">
        <v>13</v>
      </c>
      <c r="M16" s="15"/>
    </row>
    <row r="17" spans="1:13" s="29" customFormat="1" ht="12.75" customHeight="1">
      <c r="A17" s="88"/>
      <c r="B17" s="17" t="s">
        <v>90</v>
      </c>
      <c r="C17" s="15"/>
      <c r="D17" s="15"/>
      <c r="E17" s="18"/>
      <c r="F17" s="17" t="s">
        <v>61</v>
      </c>
      <c r="G17" s="15"/>
      <c r="H17" s="18"/>
      <c r="I17" s="19"/>
      <c r="J17" s="20" t="s">
        <v>14</v>
      </c>
      <c r="K17" s="21"/>
      <c r="L17" s="88"/>
      <c r="M17" s="28"/>
    </row>
    <row r="18" spans="1:13" s="29" customFormat="1" ht="12.75" customHeight="1">
      <c r="A18" s="88"/>
      <c r="B18" s="22" t="s">
        <v>130</v>
      </c>
      <c r="C18" s="23"/>
      <c r="D18" s="23"/>
      <c r="E18" s="24"/>
      <c r="F18" s="22" t="s">
        <v>131</v>
      </c>
      <c r="G18" s="23"/>
      <c r="H18" s="24"/>
      <c r="I18" s="19" t="s">
        <v>15</v>
      </c>
      <c r="J18" s="25" t="s">
        <v>16</v>
      </c>
      <c r="K18" s="26"/>
      <c r="L18" s="88"/>
      <c r="M18" s="28"/>
    </row>
    <row r="19" spans="1:12" ht="12.75">
      <c r="A19" s="88"/>
      <c r="B19" s="7" t="s">
        <v>17</v>
      </c>
      <c r="C19" s="7" t="s">
        <v>18</v>
      </c>
      <c r="D19" s="7" t="s">
        <v>19</v>
      </c>
      <c r="E19" s="27"/>
      <c r="F19" s="7" t="s">
        <v>17</v>
      </c>
      <c r="G19" s="7" t="s">
        <v>18</v>
      </c>
      <c r="H19" s="7" t="s">
        <v>19</v>
      </c>
      <c r="I19" s="19"/>
      <c r="J19" s="7" t="s">
        <v>20</v>
      </c>
      <c r="K19" s="7" t="s">
        <v>21</v>
      </c>
      <c r="L19" s="88"/>
    </row>
    <row r="20" spans="1:12" ht="12.75">
      <c r="A20" s="30"/>
      <c r="B20" s="30" t="s">
        <v>22</v>
      </c>
      <c r="C20" s="30" t="s">
        <v>23</v>
      </c>
      <c r="D20" s="30" t="s">
        <v>24</v>
      </c>
      <c r="E20" s="31"/>
      <c r="F20" s="30" t="s">
        <v>22</v>
      </c>
      <c r="G20" s="30" t="s">
        <v>23</v>
      </c>
      <c r="H20" s="30" t="s">
        <v>24</v>
      </c>
      <c r="I20" s="32"/>
      <c r="J20" s="30"/>
      <c r="K20" s="30"/>
      <c r="L20" s="30" t="s">
        <v>4</v>
      </c>
    </row>
    <row r="21" spans="1:12" ht="12.75">
      <c r="A21" s="33" t="s">
        <v>25</v>
      </c>
      <c r="B21" s="4">
        <v>833010</v>
      </c>
      <c r="C21" s="4"/>
      <c r="D21" s="4"/>
      <c r="E21" s="4"/>
      <c r="F21" s="4">
        <v>464666</v>
      </c>
      <c r="G21" s="4"/>
      <c r="H21" s="4"/>
      <c r="I21" s="5"/>
      <c r="J21" s="71">
        <v>36</v>
      </c>
      <c r="K21" s="49">
        <v>6.5</v>
      </c>
      <c r="L21" s="4"/>
    </row>
    <row r="22" spans="1:12" ht="12.75">
      <c r="A22" s="34" t="s">
        <v>26</v>
      </c>
      <c r="B22" s="4">
        <v>833017</v>
      </c>
      <c r="C22" s="36">
        <f>B22-B21</f>
        <v>7</v>
      </c>
      <c r="D22" s="36">
        <f>C22*72</f>
        <v>504</v>
      </c>
      <c r="E22" s="5"/>
      <c r="F22" s="4">
        <v>464669</v>
      </c>
      <c r="G22" s="36">
        <f>F22-F21</f>
        <v>3</v>
      </c>
      <c r="H22" s="36">
        <f>G22*72</f>
        <v>216</v>
      </c>
      <c r="I22" s="81">
        <f>H22/D22</f>
        <v>0.42857142857142855</v>
      </c>
      <c r="J22" s="71">
        <v>36</v>
      </c>
      <c r="K22" s="49">
        <v>6.5</v>
      </c>
      <c r="L22" s="5"/>
    </row>
    <row r="23" spans="1:12" ht="12.75">
      <c r="A23" s="34" t="s">
        <v>27</v>
      </c>
      <c r="B23" s="4">
        <v>833023</v>
      </c>
      <c r="C23" s="36">
        <f>B23-B22</f>
        <v>6</v>
      </c>
      <c r="D23" s="36">
        <f aca="true" t="shared" si="0" ref="D23:D45">C23*72</f>
        <v>432</v>
      </c>
      <c r="E23" s="5"/>
      <c r="F23" s="4">
        <v>464672</v>
      </c>
      <c r="G23" s="36">
        <f>F23-F22</f>
        <v>3</v>
      </c>
      <c r="H23" s="36">
        <f aca="true" t="shared" si="1" ref="H23:H45">G23*72</f>
        <v>216</v>
      </c>
      <c r="I23" s="81">
        <f aca="true" t="shared" si="2" ref="I23:I45">H23/D23</f>
        <v>0.5</v>
      </c>
      <c r="J23" s="71">
        <v>36</v>
      </c>
      <c r="K23" s="49">
        <v>6.5</v>
      </c>
      <c r="L23" s="5"/>
    </row>
    <row r="24" spans="1:12" ht="12.75">
      <c r="A24" s="34" t="s">
        <v>28</v>
      </c>
      <c r="B24" s="4">
        <v>833029</v>
      </c>
      <c r="C24" s="36">
        <f>B24-B23</f>
        <v>6</v>
      </c>
      <c r="D24" s="36">
        <f t="shared" si="0"/>
        <v>432</v>
      </c>
      <c r="E24" s="5"/>
      <c r="F24" s="4">
        <v>464676</v>
      </c>
      <c r="G24" s="36">
        <f aca="true" t="shared" si="3" ref="G24:G45">F24-F23</f>
        <v>4</v>
      </c>
      <c r="H24" s="36">
        <f t="shared" si="1"/>
        <v>288</v>
      </c>
      <c r="I24" s="81">
        <f t="shared" si="2"/>
        <v>0.6666666666666666</v>
      </c>
      <c r="J24" s="71">
        <v>36</v>
      </c>
      <c r="K24" s="49">
        <v>6.5</v>
      </c>
      <c r="L24" s="5"/>
    </row>
    <row r="25" spans="1:12" ht="12.75">
      <c r="A25" s="34" t="s">
        <v>29</v>
      </c>
      <c r="B25" s="4">
        <v>833034</v>
      </c>
      <c r="C25" s="36">
        <f>B25-B24</f>
        <v>5</v>
      </c>
      <c r="D25" s="36">
        <f t="shared" si="0"/>
        <v>360</v>
      </c>
      <c r="E25" s="5"/>
      <c r="F25" s="4">
        <v>464679</v>
      </c>
      <c r="G25" s="36">
        <f t="shared" si="3"/>
        <v>3</v>
      </c>
      <c r="H25" s="36">
        <f t="shared" si="1"/>
        <v>216</v>
      </c>
      <c r="I25" s="81">
        <f t="shared" si="2"/>
        <v>0.6</v>
      </c>
      <c r="J25" s="71">
        <v>36</v>
      </c>
      <c r="K25" s="49">
        <v>6.5</v>
      </c>
      <c r="L25" s="5"/>
    </row>
    <row r="26" spans="1:12" ht="12.75">
      <c r="A26" s="34" t="s">
        <v>30</v>
      </c>
      <c r="B26" s="4">
        <v>833040</v>
      </c>
      <c r="C26" s="36">
        <f aca="true" t="shared" si="4" ref="C26:C45">B26-B25</f>
        <v>6</v>
      </c>
      <c r="D26" s="36">
        <f t="shared" si="0"/>
        <v>432</v>
      </c>
      <c r="E26" s="5"/>
      <c r="F26" s="4">
        <v>464683</v>
      </c>
      <c r="G26" s="36">
        <f t="shared" si="3"/>
        <v>4</v>
      </c>
      <c r="H26" s="36">
        <f t="shared" si="1"/>
        <v>288</v>
      </c>
      <c r="I26" s="81">
        <f t="shared" si="2"/>
        <v>0.6666666666666666</v>
      </c>
      <c r="J26" s="71">
        <v>36</v>
      </c>
      <c r="K26" s="49">
        <v>6.5</v>
      </c>
      <c r="L26" s="5"/>
    </row>
    <row r="27" spans="1:12" ht="12.75">
      <c r="A27" s="34" t="s">
        <v>31</v>
      </c>
      <c r="B27" s="4">
        <v>833045</v>
      </c>
      <c r="C27" s="36">
        <f t="shared" si="4"/>
        <v>5</v>
      </c>
      <c r="D27" s="36">
        <f t="shared" si="0"/>
        <v>360</v>
      </c>
      <c r="E27" s="5"/>
      <c r="F27" s="4">
        <v>464686</v>
      </c>
      <c r="G27" s="36">
        <f t="shared" si="3"/>
        <v>3</v>
      </c>
      <c r="H27" s="36">
        <f t="shared" si="1"/>
        <v>216</v>
      </c>
      <c r="I27" s="81">
        <f t="shared" si="2"/>
        <v>0.6</v>
      </c>
      <c r="J27" s="71">
        <v>36</v>
      </c>
      <c r="K27" s="49">
        <v>6.5</v>
      </c>
      <c r="L27" s="5"/>
    </row>
    <row r="28" spans="1:12" ht="12.75">
      <c r="A28" s="34" t="s">
        <v>32</v>
      </c>
      <c r="B28" s="4">
        <v>833052</v>
      </c>
      <c r="C28" s="36">
        <f t="shared" si="4"/>
        <v>7</v>
      </c>
      <c r="D28" s="36">
        <f t="shared" si="0"/>
        <v>504</v>
      </c>
      <c r="E28" s="5"/>
      <c r="F28" s="4">
        <v>464690</v>
      </c>
      <c r="G28" s="36">
        <f t="shared" si="3"/>
        <v>4</v>
      </c>
      <c r="H28" s="36">
        <f t="shared" si="1"/>
        <v>288</v>
      </c>
      <c r="I28" s="81">
        <f t="shared" si="2"/>
        <v>0.5714285714285714</v>
      </c>
      <c r="J28" s="71">
        <v>36</v>
      </c>
      <c r="K28" s="49">
        <v>6.5</v>
      </c>
      <c r="L28" s="5"/>
    </row>
    <row r="29" spans="1:12" ht="12.75">
      <c r="A29" s="34" t="s">
        <v>33</v>
      </c>
      <c r="B29" s="4">
        <v>833059</v>
      </c>
      <c r="C29" s="36">
        <f t="shared" si="4"/>
        <v>7</v>
      </c>
      <c r="D29" s="36">
        <f t="shared" si="0"/>
        <v>504</v>
      </c>
      <c r="E29" s="5"/>
      <c r="F29" s="4">
        <v>464693</v>
      </c>
      <c r="G29" s="36">
        <f t="shared" si="3"/>
        <v>3</v>
      </c>
      <c r="H29" s="36">
        <f t="shared" si="1"/>
        <v>216</v>
      </c>
      <c r="I29" s="81">
        <f t="shared" si="2"/>
        <v>0.42857142857142855</v>
      </c>
      <c r="J29" s="71">
        <v>36</v>
      </c>
      <c r="K29" s="49">
        <v>6.6</v>
      </c>
      <c r="L29" s="5"/>
    </row>
    <row r="30" spans="1:12" ht="12.75">
      <c r="A30" s="34" t="s">
        <v>34</v>
      </c>
      <c r="B30" s="4">
        <v>833066</v>
      </c>
      <c r="C30" s="36">
        <f t="shared" si="4"/>
        <v>7</v>
      </c>
      <c r="D30" s="36">
        <f t="shared" si="0"/>
        <v>504</v>
      </c>
      <c r="E30" s="5"/>
      <c r="F30" s="4">
        <v>464697</v>
      </c>
      <c r="G30" s="36">
        <f t="shared" si="3"/>
        <v>4</v>
      </c>
      <c r="H30" s="36">
        <f t="shared" si="1"/>
        <v>288</v>
      </c>
      <c r="I30" s="81">
        <f t="shared" si="2"/>
        <v>0.5714285714285714</v>
      </c>
      <c r="J30" s="71" t="s">
        <v>215</v>
      </c>
      <c r="K30" s="49">
        <v>6.5</v>
      </c>
      <c r="L30" s="5"/>
    </row>
    <row r="31" spans="1:12" ht="12.75">
      <c r="A31" s="34" t="s">
        <v>35</v>
      </c>
      <c r="B31" s="4">
        <v>833074</v>
      </c>
      <c r="C31" s="36">
        <f t="shared" si="4"/>
        <v>8</v>
      </c>
      <c r="D31" s="36">
        <f t="shared" si="0"/>
        <v>576</v>
      </c>
      <c r="E31" s="5"/>
      <c r="F31" s="4">
        <v>464701</v>
      </c>
      <c r="G31" s="36">
        <f t="shared" si="3"/>
        <v>4</v>
      </c>
      <c r="H31" s="36">
        <f t="shared" si="1"/>
        <v>288</v>
      </c>
      <c r="I31" s="81">
        <f t="shared" si="2"/>
        <v>0.5</v>
      </c>
      <c r="J31" s="71" t="s">
        <v>215</v>
      </c>
      <c r="K31" s="49">
        <v>6.4</v>
      </c>
      <c r="L31" s="5"/>
    </row>
    <row r="32" spans="1:12" ht="12.75">
      <c r="A32" s="34" t="s">
        <v>36</v>
      </c>
      <c r="B32" s="4">
        <v>833083</v>
      </c>
      <c r="C32" s="36">
        <f t="shared" si="4"/>
        <v>9</v>
      </c>
      <c r="D32" s="36">
        <f t="shared" si="0"/>
        <v>648</v>
      </c>
      <c r="E32" s="5"/>
      <c r="F32" s="4">
        <v>464704</v>
      </c>
      <c r="G32" s="36">
        <f t="shared" si="3"/>
        <v>3</v>
      </c>
      <c r="H32" s="36">
        <f t="shared" si="1"/>
        <v>216</v>
      </c>
      <c r="I32" s="81">
        <f t="shared" si="2"/>
        <v>0.3333333333333333</v>
      </c>
      <c r="J32" s="71" t="s">
        <v>215</v>
      </c>
      <c r="K32" s="49">
        <v>6.4</v>
      </c>
      <c r="L32" s="5"/>
    </row>
    <row r="33" spans="1:12" ht="12.75">
      <c r="A33" s="34" t="s">
        <v>37</v>
      </c>
      <c r="B33" s="4">
        <v>833090</v>
      </c>
      <c r="C33" s="36">
        <f t="shared" si="4"/>
        <v>7</v>
      </c>
      <c r="D33" s="36">
        <f t="shared" si="0"/>
        <v>504</v>
      </c>
      <c r="E33" s="5"/>
      <c r="F33" s="4">
        <v>464708</v>
      </c>
      <c r="G33" s="36">
        <f t="shared" si="3"/>
        <v>4</v>
      </c>
      <c r="H33" s="36">
        <f t="shared" si="1"/>
        <v>288</v>
      </c>
      <c r="I33" s="81">
        <f t="shared" si="2"/>
        <v>0.5714285714285714</v>
      </c>
      <c r="J33" s="71" t="s">
        <v>215</v>
      </c>
      <c r="K33" s="49">
        <v>6.4</v>
      </c>
      <c r="L33" s="5"/>
    </row>
    <row r="34" spans="1:12" ht="12.75">
      <c r="A34" s="34" t="s">
        <v>38</v>
      </c>
      <c r="B34" s="4">
        <v>833098</v>
      </c>
      <c r="C34" s="36">
        <f t="shared" si="4"/>
        <v>8</v>
      </c>
      <c r="D34" s="36">
        <f t="shared" si="0"/>
        <v>576</v>
      </c>
      <c r="E34" s="5"/>
      <c r="F34" s="4">
        <v>464712</v>
      </c>
      <c r="G34" s="36">
        <f t="shared" si="3"/>
        <v>4</v>
      </c>
      <c r="H34" s="36">
        <f t="shared" si="1"/>
        <v>288</v>
      </c>
      <c r="I34" s="81">
        <f t="shared" si="2"/>
        <v>0.5</v>
      </c>
      <c r="J34" s="71" t="s">
        <v>215</v>
      </c>
      <c r="K34" s="49">
        <v>6.4</v>
      </c>
      <c r="L34" s="5"/>
    </row>
    <row r="35" spans="1:12" ht="12.75">
      <c r="A35" s="34" t="s">
        <v>39</v>
      </c>
      <c r="B35" s="4">
        <v>833106</v>
      </c>
      <c r="C35" s="36">
        <f t="shared" si="4"/>
        <v>8</v>
      </c>
      <c r="D35" s="36">
        <f t="shared" si="0"/>
        <v>576</v>
      </c>
      <c r="E35" s="5"/>
      <c r="F35" s="4">
        <v>464715</v>
      </c>
      <c r="G35" s="36">
        <f t="shared" si="3"/>
        <v>3</v>
      </c>
      <c r="H35" s="36">
        <f t="shared" si="1"/>
        <v>216</v>
      </c>
      <c r="I35" s="81">
        <f t="shared" si="2"/>
        <v>0.375</v>
      </c>
      <c r="J35" s="71">
        <v>35</v>
      </c>
      <c r="K35" s="49">
        <v>6.4</v>
      </c>
      <c r="L35" s="5"/>
    </row>
    <row r="36" spans="1:12" ht="12.75">
      <c r="A36" s="34" t="s">
        <v>40</v>
      </c>
      <c r="B36" s="4">
        <v>833114</v>
      </c>
      <c r="C36" s="36">
        <f t="shared" si="4"/>
        <v>8</v>
      </c>
      <c r="D36" s="36">
        <f t="shared" si="0"/>
        <v>576</v>
      </c>
      <c r="E36" s="5"/>
      <c r="F36" s="4">
        <v>464719</v>
      </c>
      <c r="G36" s="36">
        <f t="shared" si="3"/>
        <v>4</v>
      </c>
      <c r="H36" s="36">
        <f t="shared" si="1"/>
        <v>288</v>
      </c>
      <c r="I36" s="81">
        <f t="shared" si="2"/>
        <v>0.5</v>
      </c>
      <c r="J36" s="71">
        <v>35</v>
      </c>
      <c r="K36" s="49">
        <v>6.4</v>
      </c>
      <c r="L36" s="5"/>
    </row>
    <row r="37" spans="1:12" ht="12.75">
      <c r="A37" s="34" t="s">
        <v>41</v>
      </c>
      <c r="B37" s="4">
        <v>833121</v>
      </c>
      <c r="C37" s="36">
        <f t="shared" si="4"/>
        <v>7</v>
      </c>
      <c r="D37" s="36">
        <f t="shared" si="0"/>
        <v>504</v>
      </c>
      <c r="E37" s="5"/>
      <c r="F37" s="4">
        <v>464722</v>
      </c>
      <c r="G37" s="36">
        <f t="shared" si="3"/>
        <v>3</v>
      </c>
      <c r="H37" s="36">
        <f t="shared" si="1"/>
        <v>216</v>
      </c>
      <c r="I37" s="81">
        <f t="shared" si="2"/>
        <v>0.42857142857142855</v>
      </c>
      <c r="J37" s="71">
        <v>35</v>
      </c>
      <c r="K37" s="49">
        <v>6.4</v>
      </c>
      <c r="L37" s="5"/>
    </row>
    <row r="38" spans="1:12" ht="12.75">
      <c r="A38" s="34" t="s">
        <v>42</v>
      </c>
      <c r="B38" s="4">
        <v>833129</v>
      </c>
      <c r="C38" s="36">
        <f t="shared" si="4"/>
        <v>8</v>
      </c>
      <c r="D38" s="36">
        <f t="shared" si="0"/>
        <v>576</v>
      </c>
      <c r="E38" s="5"/>
      <c r="F38" s="4">
        <v>464727</v>
      </c>
      <c r="G38" s="36">
        <f t="shared" si="3"/>
        <v>5</v>
      </c>
      <c r="H38" s="36">
        <f t="shared" si="1"/>
        <v>360</v>
      </c>
      <c r="I38" s="81">
        <f t="shared" si="2"/>
        <v>0.625</v>
      </c>
      <c r="J38" s="71">
        <v>35</v>
      </c>
      <c r="K38" s="49">
        <v>6.4</v>
      </c>
      <c r="L38" s="5"/>
    </row>
    <row r="39" spans="1:12" ht="12.75">
      <c r="A39" s="34" t="s">
        <v>43</v>
      </c>
      <c r="B39" s="4">
        <v>833137</v>
      </c>
      <c r="C39" s="36">
        <f t="shared" si="4"/>
        <v>8</v>
      </c>
      <c r="D39" s="36">
        <f t="shared" si="0"/>
        <v>576</v>
      </c>
      <c r="E39" s="5"/>
      <c r="F39" s="4">
        <v>464731</v>
      </c>
      <c r="G39" s="36">
        <f t="shared" si="3"/>
        <v>4</v>
      </c>
      <c r="H39" s="36">
        <f t="shared" si="1"/>
        <v>288</v>
      </c>
      <c r="I39" s="81">
        <f t="shared" si="2"/>
        <v>0.5</v>
      </c>
      <c r="J39" s="71">
        <v>35</v>
      </c>
      <c r="K39" s="49">
        <v>6.4</v>
      </c>
      <c r="L39" s="5"/>
    </row>
    <row r="40" spans="1:12" ht="12.75">
      <c r="A40" s="34" t="s">
        <v>44</v>
      </c>
      <c r="B40" s="4">
        <v>833145</v>
      </c>
      <c r="C40" s="36">
        <f t="shared" si="4"/>
        <v>8</v>
      </c>
      <c r="D40" s="36">
        <f t="shared" si="0"/>
        <v>576</v>
      </c>
      <c r="E40" s="5"/>
      <c r="F40" s="4">
        <v>464735</v>
      </c>
      <c r="G40" s="36">
        <f t="shared" si="3"/>
        <v>4</v>
      </c>
      <c r="H40" s="36">
        <f t="shared" si="1"/>
        <v>288</v>
      </c>
      <c r="I40" s="81">
        <f t="shared" si="2"/>
        <v>0.5</v>
      </c>
      <c r="J40" s="71">
        <v>35</v>
      </c>
      <c r="K40" s="49">
        <v>6.4</v>
      </c>
      <c r="L40" s="5"/>
    </row>
    <row r="41" spans="1:12" ht="12.75">
      <c r="A41" s="34" t="s">
        <v>45</v>
      </c>
      <c r="B41" s="4">
        <v>833154</v>
      </c>
      <c r="C41" s="36">
        <f t="shared" si="4"/>
        <v>9</v>
      </c>
      <c r="D41" s="36">
        <f t="shared" si="0"/>
        <v>648</v>
      </c>
      <c r="E41" s="5"/>
      <c r="F41" s="4">
        <v>464739</v>
      </c>
      <c r="G41" s="36">
        <f t="shared" si="3"/>
        <v>4</v>
      </c>
      <c r="H41" s="36">
        <f t="shared" si="1"/>
        <v>288</v>
      </c>
      <c r="I41" s="81">
        <f t="shared" si="2"/>
        <v>0.4444444444444444</v>
      </c>
      <c r="J41" s="71" t="s">
        <v>216</v>
      </c>
      <c r="K41" s="49">
        <v>6.5</v>
      </c>
      <c r="L41" s="5"/>
    </row>
    <row r="42" spans="1:12" ht="12.75">
      <c r="A42" s="34" t="s">
        <v>46</v>
      </c>
      <c r="B42" s="4">
        <v>833163</v>
      </c>
      <c r="C42" s="36">
        <f t="shared" si="4"/>
        <v>9</v>
      </c>
      <c r="D42" s="36">
        <f t="shared" si="0"/>
        <v>648</v>
      </c>
      <c r="E42" s="5"/>
      <c r="F42" s="4">
        <v>464743</v>
      </c>
      <c r="G42" s="36">
        <f t="shared" si="3"/>
        <v>4</v>
      </c>
      <c r="H42" s="36">
        <f t="shared" si="1"/>
        <v>288</v>
      </c>
      <c r="I42" s="81">
        <f t="shared" si="2"/>
        <v>0.4444444444444444</v>
      </c>
      <c r="J42" s="71" t="s">
        <v>216</v>
      </c>
      <c r="K42" s="49">
        <v>6.5</v>
      </c>
      <c r="L42" s="5"/>
    </row>
    <row r="43" spans="1:12" ht="12.75">
      <c r="A43" s="34" t="s">
        <v>47</v>
      </c>
      <c r="B43" s="4">
        <v>833173</v>
      </c>
      <c r="C43" s="36">
        <f t="shared" si="4"/>
        <v>10</v>
      </c>
      <c r="D43" s="36">
        <f t="shared" si="0"/>
        <v>720</v>
      </c>
      <c r="E43" s="5"/>
      <c r="F43" s="4">
        <v>464747</v>
      </c>
      <c r="G43" s="36">
        <f t="shared" si="3"/>
        <v>4</v>
      </c>
      <c r="H43" s="36">
        <f t="shared" si="1"/>
        <v>288</v>
      </c>
      <c r="I43" s="81">
        <f t="shared" si="2"/>
        <v>0.4</v>
      </c>
      <c r="J43" s="71" t="s">
        <v>216</v>
      </c>
      <c r="K43" s="49">
        <v>6.5</v>
      </c>
      <c r="L43" s="5"/>
    </row>
    <row r="44" spans="1:12" ht="12.75">
      <c r="A44" s="34" t="s">
        <v>48</v>
      </c>
      <c r="B44" s="4">
        <v>833182</v>
      </c>
      <c r="C44" s="36">
        <f t="shared" si="4"/>
        <v>9</v>
      </c>
      <c r="D44" s="36">
        <f t="shared" si="0"/>
        <v>648</v>
      </c>
      <c r="E44" s="5"/>
      <c r="F44" s="4">
        <v>464750</v>
      </c>
      <c r="G44" s="36">
        <f t="shared" si="3"/>
        <v>3</v>
      </c>
      <c r="H44" s="36">
        <f t="shared" si="1"/>
        <v>216</v>
      </c>
      <c r="I44" s="81">
        <f t="shared" si="2"/>
        <v>0.3333333333333333</v>
      </c>
      <c r="J44" s="71" t="s">
        <v>216</v>
      </c>
      <c r="K44" s="49">
        <v>6.5</v>
      </c>
      <c r="L44" s="5"/>
    </row>
    <row r="45" spans="1:12" ht="12.75">
      <c r="A45" s="4" t="s">
        <v>49</v>
      </c>
      <c r="B45" s="4">
        <v>833190</v>
      </c>
      <c r="C45" s="36">
        <f t="shared" si="4"/>
        <v>8</v>
      </c>
      <c r="D45" s="36">
        <f t="shared" si="0"/>
        <v>576</v>
      </c>
      <c r="E45" s="5"/>
      <c r="F45" s="4">
        <v>464754</v>
      </c>
      <c r="G45" s="36">
        <f t="shared" si="3"/>
        <v>4</v>
      </c>
      <c r="H45" s="36">
        <f t="shared" si="1"/>
        <v>288</v>
      </c>
      <c r="I45" s="81">
        <f t="shared" si="2"/>
        <v>0.5</v>
      </c>
      <c r="J45" s="71" t="s">
        <v>217</v>
      </c>
      <c r="K45" s="49">
        <v>6.5</v>
      </c>
      <c r="L45" s="5"/>
    </row>
    <row r="46" spans="1:12" ht="12.75">
      <c r="A46" s="16" t="s">
        <v>50</v>
      </c>
      <c r="D46" s="5">
        <f>SUM(D22:D45)</f>
        <v>12960</v>
      </c>
      <c r="E46" s="5"/>
      <c r="F46" s="5"/>
      <c r="G46" s="5"/>
      <c r="H46" s="5">
        <f>SUM(H22:H45)</f>
        <v>6336</v>
      </c>
      <c r="I46" s="5"/>
      <c r="J46" s="5"/>
      <c r="K46" s="5"/>
      <c r="L46" s="5"/>
    </row>
    <row r="47" spans="1:12" ht="12.75">
      <c r="A47" s="16" t="s">
        <v>51</v>
      </c>
      <c r="D47" s="5">
        <f>(B45-B21)*72</f>
        <v>12960</v>
      </c>
      <c r="E47" s="5"/>
      <c r="F47" s="5"/>
      <c r="G47" s="5"/>
      <c r="H47" s="5">
        <f>(F45-F21)*72</f>
        <v>6336</v>
      </c>
      <c r="I47" s="5"/>
      <c r="J47" s="5"/>
      <c r="K47" s="5"/>
      <c r="L47" s="5"/>
    </row>
    <row r="50" spans="2:9" ht="12.75">
      <c r="B50" s="2" t="s">
        <v>52</v>
      </c>
      <c r="I50" s="2" t="s">
        <v>53</v>
      </c>
    </row>
    <row r="51" spans="1:12" s="35" customFormat="1" ht="12.75">
      <c r="A51" s="2"/>
      <c r="B51" s="16"/>
      <c r="C51" s="2"/>
      <c r="D51" s="2"/>
      <c r="E51" s="2"/>
      <c r="F51" s="2"/>
      <c r="G51" s="2"/>
      <c r="H51" s="2"/>
      <c r="I51" s="16"/>
      <c r="J51" s="2"/>
      <c r="K51" s="2"/>
      <c r="L51" s="2"/>
    </row>
    <row r="52" spans="1:10" ht="12.75">
      <c r="A52" s="1" t="s">
        <v>212</v>
      </c>
      <c r="B52" s="1"/>
      <c r="C52" s="1"/>
      <c r="E52" s="1"/>
      <c r="F52" s="1"/>
      <c r="H52" s="3"/>
      <c r="I52" s="3"/>
      <c r="J52" s="3"/>
    </row>
    <row r="53" spans="1:12" ht="12.75">
      <c r="A53" s="35"/>
      <c r="B53" s="35" t="s">
        <v>54</v>
      </c>
      <c r="C53" s="35"/>
      <c r="D53" s="35"/>
      <c r="E53" s="35"/>
      <c r="F53" s="35" t="s">
        <v>55</v>
      </c>
      <c r="G53" s="35"/>
      <c r="H53" s="35"/>
      <c r="I53" s="35"/>
      <c r="J53" s="35"/>
      <c r="K53" s="35"/>
      <c r="L53" s="35"/>
    </row>
    <row r="54" spans="1:12" s="35" customFormat="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" t="s">
        <v>213</v>
      </c>
      <c r="B55" s="1"/>
      <c r="C55" s="1"/>
      <c r="E55" s="1"/>
      <c r="F55" s="1"/>
      <c r="H55" s="1" t="s">
        <v>198</v>
      </c>
      <c r="I55" s="1"/>
      <c r="J55" s="1"/>
      <c r="L55" s="1"/>
    </row>
    <row r="56" spans="1:12" ht="12.75">
      <c r="A56" s="35"/>
      <c r="B56" s="35" t="s">
        <v>54</v>
      </c>
      <c r="C56" s="35"/>
      <c r="D56" s="35"/>
      <c r="E56" s="35"/>
      <c r="F56" s="35" t="s">
        <v>55</v>
      </c>
      <c r="G56" s="35"/>
      <c r="H56" s="35" t="s">
        <v>56</v>
      </c>
      <c r="I56" s="35"/>
      <c r="J56" s="35"/>
      <c r="K56" s="35"/>
      <c r="L56" s="35" t="s">
        <v>55</v>
      </c>
    </row>
    <row r="57" ht="14.25" customHeight="1"/>
    <row r="58" spans="1:3" ht="12.75">
      <c r="A58" s="1" t="s">
        <v>214</v>
      </c>
      <c r="B58" s="1"/>
      <c r="C58" s="1"/>
    </row>
    <row r="59" spans="1:3" ht="12.75">
      <c r="A59" s="35"/>
      <c r="B59" s="35" t="s">
        <v>54</v>
      </c>
      <c r="C59" s="35"/>
    </row>
  </sheetData>
  <sheetProtection/>
  <mergeCells count="8">
    <mergeCell ref="D16:E16"/>
    <mergeCell ref="L16:L19"/>
    <mergeCell ref="A1:E1"/>
    <mergeCell ref="A3:E3"/>
    <mergeCell ref="A5:E5"/>
    <mergeCell ref="I5:L5"/>
    <mergeCell ref="I7:L7"/>
    <mergeCell ref="A16:A19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3">
      <selection activeCell="O34" sqref="O34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73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3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3810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5">
        <v>3837</v>
      </c>
      <c r="C20" s="36">
        <f>B20-B19</f>
        <v>27</v>
      </c>
      <c r="D20" s="36">
        <f>C20*18</f>
        <v>486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5">
        <v>3856</v>
      </c>
      <c r="C21" s="36">
        <f aca="true" t="shared" si="0" ref="C21:C43">B21-B20</f>
        <v>19</v>
      </c>
      <c r="D21" s="36">
        <f aca="true" t="shared" si="1" ref="D21:D43">C21*18</f>
        <v>342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5">
        <v>3876</v>
      </c>
      <c r="C22" s="36">
        <f t="shared" si="0"/>
        <v>20</v>
      </c>
      <c r="D22" s="36">
        <f t="shared" si="1"/>
        <v>360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5">
        <v>3897</v>
      </c>
      <c r="C23" s="36">
        <f t="shared" si="0"/>
        <v>21</v>
      </c>
      <c r="D23" s="36">
        <f t="shared" si="1"/>
        <v>378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5">
        <v>3916</v>
      </c>
      <c r="C24" s="36">
        <f t="shared" si="0"/>
        <v>19</v>
      </c>
      <c r="D24" s="36">
        <f t="shared" si="1"/>
        <v>342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5">
        <v>3933</v>
      </c>
      <c r="C25" s="36">
        <f t="shared" si="0"/>
        <v>17</v>
      </c>
      <c r="D25" s="36">
        <f t="shared" si="1"/>
        <v>306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5">
        <v>3952</v>
      </c>
      <c r="C26" s="36">
        <f t="shared" si="0"/>
        <v>19</v>
      </c>
      <c r="D26" s="36">
        <f t="shared" si="1"/>
        <v>342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5">
        <v>3971</v>
      </c>
      <c r="C27" s="36">
        <f t="shared" si="0"/>
        <v>19</v>
      </c>
      <c r="D27" s="36">
        <f t="shared" si="1"/>
        <v>342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5">
        <v>3989</v>
      </c>
      <c r="C28" s="36">
        <f t="shared" si="0"/>
        <v>18</v>
      </c>
      <c r="D28" s="36">
        <f t="shared" si="1"/>
        <v>324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5">
        <v>4007</v>
      </c>
      <c r="C29" s="36">
        <f t="shared" si="0"/>
        <v>18</v>
      </c>
      <c r="D29" s="36">
        <f t="shared" si="1"/>
        <v>324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5">
        <v>4027</v>
      </c>
      <c r="C30" s="36">
        <f t="shared" si="0"/>
        <v>20</v>
      </c>
      <c r="D30" s="36">
        <f t="shared" si="1"/>
        <v>360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5">
        <v>4046</v>
      </c>
      <c r="C31" s="36">
        <f t="shared" si="0"/>
        <v>19</v>
      </c>
      <c r="D31" s="36">
        <f t="shared" si="1"/>
        <v>342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5">
        <v>4064</v>
      </c>
      <c r="C32" s="36">
        <f t="shared" si="0"/>
        <v>18</v>
      </c>
      <c r="D32" s="36">
        <f t="shared" si="1"/>
        <v>324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5">
        <v>4083</v>
      </c>
      <c r="C33" s="36">
        <f t="shared" si="0"/>
        <v>19</v>
      </c>
      <c r="D33" s="36">
        <f t="shared" si="1"/>
        <v>342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5">
        <v>4102</v>
      </c>
      <c r="C34" s="36">
        <f t="shared" si="0"/>
        <v>19</v>
      </c>
      <c r="D34" s="36">
        <f t="shared" si="1"/>
        <v>342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5">
        <v>4120</v>
      </c>
      <c r="C35" s="36">
        <f t="shared" si="0"/>
        <v>18</v>
      </c>
      <c r="D35" s="36">
        <f t="shared" si="1"/>
        <v>324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5">
        <v>4139</v>
      </c>
      <c r="C36" s="36">
        <f t="shared" si="0"/>
        <v>19</v>
      </c>
      <c r="D36" s="36">
        <f t="shared" si="1"/>
        <v>342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5">
        <v>4157</v>
      </c>
      <c r="C37" s="36">
        <f t="shared" si="0"/>
        <v>18</v>
      </c>
      <c r="D37" s="36">
        <f t="shared" si="1"/>
        <v>324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5">
        <v>4176</v>
      </c>
      <c r="C38" s="36">
        <f t="shared" si="0"/>
        <v>19</v>
      </c>
      <c r="D38" s="36">
        <f t="shared" si="1"/>
        <v>342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5">
        <v>4195</v>
      </c>
      <c r="C39" s="36">
        <f t="shared" si="0"/>
        <v>19</v>
      </c>
      <c r="D39" s="36">
        <f t="shared" si="1"/>
        <v>342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5">
        <v>4214</v>
      </c>
      <c r="C40" s="36">
        <f t="shared" si="0"/>
        <v>19</v>
      </c>
      <c r="D40" s="36">
        <f t="shared" si="1"/>
        <v>342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5">
        <v>4234</v>
      </c>
      <c r="C41" s="36">
        <f t="shared" si="0"/>
        <v>20</v>
      </c>
      <c r="D41" s="36">
        <f t="shared" si="1"/>
        <v>360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5">
        <v>4249</v>
      </c>
      <c r="C42" s="36">
        <f t="shared" si="0"/>
        <v>15</v>
      </c>
      <c r="D42" s="36">
        <f t="shared" si="1"/>
        <v>270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5">
        <v>4270</v>
      </c>
      <c r="C43" s="36">
        <f t="shared" si="0"/>
        <v>21</v>
      </c>
      <c r="D43" s="36">
        <f t="shared" si="1"/>
        <v>378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8280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8280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9">
      <selection activeCell="J19" sqref="J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139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150 поселок'!A13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140</v>
      </c>
      <c r="E14" s="91"/>
      <c r="F14" s="11" t="s">
        <v>141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142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2">
        <v>116273</v>
      </c>
      <c r="C19" s="72"/>
      <c r="D19" s="72"/>
      <c r="E19" s="72"/>
      <c r="F19" s="72">
        <v>123527</v>
      </c>
      <c r="G19" s="72"/>
      <c r="H19" s="72"/>
      <c r="I19" s="73"/>
      <c r="J19" s="71">
        <v>36</v>
      </c>
      <c r="K19" s="49">
        <v>6.5</v>
      </c>
      <c r="L19" s="72"/>
    </row>
    <row r="20" spans="1:12" ht="12.75">
      <c r="A20" s="34" t="s">
        <v>26</v>
      </c>
      <c r="B20" s="72">
        <v>116274</v>
      </c>
      <c r="C20" s="70">
        <f>B20-B19</f>
        <v>1</v>
      </c>
      <c r="D20" s="70">
        <f>C20*18</f>
        <v>18</v>
      </c>
      <c r="E20" s="73"/>
      <c r="F20" s="72">
        <v>123528</v>
      </c>
      <c r="G20" s="70">
        <f>F20-F19</f>
        <v>1</v>
      </c>
      <c r="H20" s="70">
        <f>G20*18</f>
        <v>18</v>
      </c>
      <c r="I20" s="80">
        <f>H20/D20</f>
        <v>1</v>
      </c>
      <c r="J20" s="71">
        <v>36</v>
      </c>
      <c r="K20" s="49">
        <v>6.5</v>
      </c>
      <c r="L20" s="73"/>
    </row>
    <row r="21" spans="1:12" ht="12.75">
      <c r="A21" s="34" t="s">
        <v>27</v>
      </c>
      <c r="B21" s="72">
        <v>116275</v>
      </c>
      <c r="C21" s="70">
        <f>B21-B20</f>
        <v>1</v>
      </c>
      <c r="D21" s="70">
        <f aca="true" t="shared" si="0" ref="D21:D43">C21*18</f>
        <v>18</v>
      </c>
      <c r="E21" s="73"/>
      <c r="F21" s="72">
        <v>123529</v>
      </c>
      <c r="G21" s="70">
        <f>F21-F20</f>
        <v>1</v>
      </c>
      <c r="H21" s="70">
        <f aca="true" t="shared" si="1" ref="H21:H43">G21*18</f>
        <v>18</v>
      </c>
      <c r="I21" s="80">
        <f>H21/D21</f>
        <v>1</v>
      </c>
      <c r="J21" s="71">
        <v>36</v>
      </c>
      <c r="K21" s="49">
        <v>6.5</v>
      </c>
      <c r="L21" s="73"/>
    </row>
    <row r="22" spans="1:12" ht="12.75">
      <c r="A22" s="34" t="s">
        <v>28</v>
      </c>
      <c r="B22" s="72">
        <v>116276</v>
      </c>
      <c r="C22" s="70">
        <f>B22-B21</f>
        <v>1</v>
      </c>
      <c r="D22" s="70">
        <f t="shared" si="0"/>
        <v>18</v>
      </c>
      <c r="E22" s="73"/>
      <c r="F22" s="72">
        <v>123531</v>
      </c>
      <c r="G22" s="70">
        <f aca="true" t="shared" si="2" ref="G22:G43">F22-F21</f>
        <v>2</v>
      </c>
      <c r="H22" s="70">
        <f t="shared" si="1"/>
        <v>36</v>
      </c>
      <c r="I22" s="80">
        <f aca="true" t="shared" si="3" ref="I22:I42">H22/D22</f>
        <v>2</v>
      </c>
      <c r="J22" s="71">
        <v>36</v>
      </c>
      <c r="K22" s="49">
        <v>6.5</v>
      </c>
      <c r="L22" s="73"/>
    </row>
    <row r="23" spans="1:12" ht="12.75">
      <c r="A23" s="34" t="s">
        <v>29</v>
      </c>
      <c r="B23" s="72">
        <v>116278</v>
      </c>
      <c r="C23" s="70">
        <f>B23-B22</f>
        <v>2</v>
      </c>
      <c r="D23" s="70">
        <f t="shared" si="0"/>
        <v>36</v>
      </c>
      <c r="E23" s="73"/>
      <c r="F23" s="72">
        <v>123533</v>
      </c>
      <c r="G23" s="70">
        <f t="shared" si="2"/>
        <v>2</v>
      </c>
      <c r="H23" s="70">
        <f t="shared" si="1"/>
        <v>36</v>
      </c>
      <c r="I23" s="80">
        <f t="shared" si="3"/>
        <v>1</v>
      </c>
      <c r="J23" s="71">
        <v>36</v>
      </c>
      <c r="K23" s="49">
        <v>6.5</v>
      </c>
      <c r="L23" s="73"/>
    </row>
    <row r="24" spans="1:12" ht="12.75">
      <c r="A24" s="34" t="s">
        <v>30</v>
      </c>
      <c r="B24" s="72">
        <v>116278</v>
      </c>
      <c r="C24" s="70">
        <f aca="true" t="shared" si="4" ref="C24:C43">B24-B23</f>
        <v>0</v>
      </c>
      <c r="D24" s="70">
        <f t="shared" si="0"/>
        <v>0</v>
      </c>
      <c r="E24" s="73"/>
      <c r="F24" s="72">
        <v>123534</v>
      </c>
      <c r="G24" s="70">
        <f t="shared" si="2"/>
        <v>1</v>
      </c>
      <c r="H24" s="70">
        <f t="shared" si="1"/>
        <v>18</v>
      </c>
      <c r="I24" s="80" t="e">
        <f t="shared" si="3"/>
        <v>#DIV/0!</v>
      </c>
      <c r="J24" s="71">
        <v>36</v>
      </c>
      <c r="K24" s="49">
        <v>6.5</v>
      </c>
      <c r="L24" s="73"/>
    </row>
    <row r="25" spans="1:12" ht="12.75">
      <c r="A25" s="34" t="s">
        <v>31</v>
      </c>
      <c r="B25" s="72">
        <v>116279</v>
      </c>
      <c r="C25" s="70">
        <f t="shared" si="4"/>
        <v>1</v>
      </c>
      <c r="D25" s="70">
        <f t="shared" si="0"/>
        <v>18</v>
      </c>
      <c r="E25" s="73"/>
      <c r="F25" s="72">
        <v>123535</v>
      </c>
      <c r="G25" s="70">
        <f t="shared" si="2"/>
        <v>1</v>
      </c>
      <c r="H25" s="70">
        <f t="shared" si="1"/>
        <v>18</v>
      </c>
      <c r="I25" s="80">
        <f t="shared" si="3"/>
        <v>1</v>
      </c>
      <c r="J25" s="71">
        <v>36</v>
      </c>
      <c r="K25" s="49">
        <v>6.5</v>
      </c>
      <c r="L25" s="73"/>
    </row>
    <row r="26" spans="1:12" ht="12.75">
      <c r="A26" s="34" t="s">
        <v>32</v>
      </c>
      <c r="B26" s="72">
        <v>116280</v>
      </c>
      <c r="C26" s="70">
        <f t="shared" si="4"/>
        <v>1</v>
      </c>
      <c r="D26" s="70">
        <f t="shared" si="0"/>
        <v>18</v>
      </c>
      <c r="E26" s="73"/>
      <c r="F26" s="72">
        <v>123537</v>
      </c>
      <c r="G26" s="70">
        <f t="shared" si="2"/>
        <v>2</v>
      </c>
      <c r="H26" s="70">
        <f t="shared" si="1"/>
        <v>36</v>
      </c>
      <c r="I26" s="80">
        <f t="shared" si="3"/>
        <v>2</v>
      </c>
      <c r="J26" s="71">
        <v>36</v>
      </c>
      <c r="K26" s="49">
        <v>6.5</v>
      </c>
      <c r="L26" s="73"/>
    </row>
    <row r="27" spans="1:12" ht="12.75">
      <c r="A27" s="34" t="s">
        <v>33</v>
      </c>
      <c r="B27" s="72">
        <v>116281</v>
      </c>
      <c r="C27" s="70">
        <f t="shared" si="4"/>
        <v>1</v>
      </c>
      <c r="D27" s="70">
        <f t="shared" si="0"/>
        <v>18</v>
      </c>
      <c r="E27" s="73"/>
      <c r="F27" s="72">
        <v>123539</v>
      </c>
      <c r="G27" s="70">
        <f t="shared" si="2"/>
        <v>2</v>
      </c>
      <c r="H27" s="70">
        <f t="shared" si="1"/>
        <v>36</v>
      </c>
      <c r="I27" s="80">
        <f t="shared" si="3"/>
        <v>2</v>
      </c>
      <c r="J27" s="71">
        <v>36</v>
      </c>
      <c r="K27" s="49">
        <v>6.6</v>
      </c>
      <c r="L27" s="73"/>
    </row>
    <row r="28" spans="1:12" ht="12.75">
      <c r="A28" s="34" t="s">
        <v>34</v>
      </c>
      <c r="B28" s="72">
        <v>116289</v>
      </c>
      <c r="C28" s="70">
        <f t="shared" si="4"/>
        <v>8</v>
      </c>
      <c r="D28" s="70">
        <f t="shared" si="0"/>
        <v>144</v>
      </c>
      <c r="E28" s="73"/>
      <c r="F28" s="72">
        <v>123549</v>
      </c>
      <c r="G28" s="70">
        <f t="shared" si="2"/>
        <v>10</v>
      </c>
      <c r="H28" s="70">
        <f t="shared" si="1"/>
        <v>180</v>
      </c>
      <c r="I28" s="80">
        <f t="shared" si="3"/>
        <v>1.25</v>
      </c>
      <c r="J28" s="71" t="s">
        <v>215</v>
      </c>
      <c r="K28" s="49">
        <v>6.5</v>
      </c>
      <c r="L28" s="73"/>
    </row>
    <row r="29" spans="1:12" ht="12.75">
      <c r="A29" s="34" t="s">
        <v>35</v>
      </c>
      <c r="B29" s="72">
        <v>116295</v>
      </c>
      <c r="C29" s="70">
        <f t="shared" si="4"/>
        <v>6</v>
      </c>
      <c r="D29" s="70">
        <f t="shared" si="0"/>
        <v>108</v>
      </c>
      <c r="E29" s="73"/>
      <c r="F29" s="72">
        <v>123559</v>
      </c>
      <c r="G29" s="70">
        <f t="shared" si="2"/>
        <v>10</v>
      </c>
      <c r="H29" s="70">
        <f t="shared" si="1"/>
        <v>180</v>
      </c>
      <c r="I29" s="80">
        <f t="shared" si="3"/>
        <v>1.6666666666666667</v>
      </c>
      <c r="J29" s="71" t="s">
        <v>215</v>
      </c>
      <c r="K29" s="49">
        <v>6.4</v>
      </c>
      <c r="L29" s="73"/>
    </row>
    <row r="30" spans="1:12" ht="12.75">
      <c r="A30" s="34" t="s">
        <v>36</v>
      </c>
      <c r="B30" s="72">
        <v>116304</v>
      </c>
      <c r="C30" s="70">
        <f t="shared" si="4"/>
        <v>9</v>
      </c>
      <c r="D30" s="70">
        <f t="shared" si="0"/>
        <v>162</v>
      </c>
      <c r="E30" s="73"/>
      <c r="F30" s="72">
        <v>123571</v>
      </c>
      <c r="G30" s="70">
        <f t="shared" si="2"/>
        <v>12</v>
      </c>
      <c r="H30" s="70">
        <f t="shared" si="1"/>
        <v>216</v>
      </c>
      <c r="I30" s="80">
        <f t="shared" si="3"/>
        <v>1.3333333333333333</v>
      </c>
      <c r="J30" s="71" t="s">
        <v>215</v>
      </c>
      <c r="K30" s="49">
        <v>6.4</v>
      </c>
      <c r="L30" s="73"/>
    </row>
    <row r="31" spans="1:12" ht="12.75">
      <c r="A31" s="34" t="s">
        <v>37</v>
      </c>
      <c r="B31" s="72">
        <v>116311</v>
      </c>
      <c r="C31" s="70">
        <f t="shared" si="4"/>
        <v>7</v>
      </c>
      <c r="D31" s="70">
        <f t="shared" si="0"/>
        <v>126</v>
      </c>
      <c r="E31" s="73"/>
      <c r="F31" s="72">
        <v>123580</v>
      </c>
      <c r="G31" s="70">
        <f t="shared" si="2"/>
        <v>9</v>
      </c>
      <c r="H31" s="70">
        <f t="shared" si="1"/>
        <v>162</v>
      </c>
      <c r="I31" s="80">
        <f t="shared" si="3"/>
        <v>1.2857142857142858</v>
      </c>
      <c r="J31" s="71" t="s">
        <v>215</v>
      </c>
      <c r="K31" s="49">
        <v>6.4</v>
      </c>
      <c r="L31" s="73"/>
    </row>
    <row r="32" spans="1:12" ht="12.75">
      <c r="A32" s="34" t="s">
        <v>38</v>
      </c>
      <c r="B32" s="72">
        <v>116314</v>
      </c>
      <c r="C32" s="70">
        <f t="shared" si="4"/>
        <v>3</v>
      </c>
      <c r="D32" s="70">
        <f t="shared" si="0"/>
        <v>54</v>
      </c>
      <c r="E32" s="73"/>
      <c r="F32" s="72">
        <v>123585</v>
      </c>
      <c r="G32" s="70">
        <f t="shared" si="2"/>
        <v>5</v>
      </c>
      <c r="H32" s="70">
        <f t="shared" si="1"/>
        <v>90</v>
      </c>
      <c r="I32" s="80">
        <f t="shared" si="3"/>
        <v>1.6666666666666667</v>
      </c>
      <c r="J32" s="71" t="s">
        <v>215</v>
      </c>
      <c r="K32" s="49">
        <v>6.4</v>
      </c>
      <c r="L32" s="73"/>
    </row>
    <row r="33" spans="1:12" ht="12.75">
      <c r="A33" s="34" t="s">
        <v>39</v>
      </c>
      <c r="B33" s="72">
        <v>116321</v>
      </c>
      <c r="C33" s="70">
        <f t="shared" si="4"/>
        <v>7</v>
      </c>
      <c r="D33" s="70">
        <f t="shared" si="0"/>
        <v>126</v>
      </c>
      <c r="E33" s="73"/>
      <c r="F33" s="72">
        <v>123596</v>
      </c>
      <c r="G33" s="70">
        <f t="shared" si="2"/>
        <v>11</v>
      </c>
      <c r="H33" s="70">
        <f t="shared" si="1"/>
        <v>198</v>
      </c>
      <c r="I33" s="80">
        <f t="shared" si="3"/>
        <v>1.5714285714285714</v>
      </c>
      <c r="J33" s="71">
        <v>35</v>
      </c>
      <c r="K33" s="49">
        <v>6.4</v>
      </c>
      <c r="L33" s="73"/>
    </row>
    <row r="34" spans="1:12" ht="12.75">
      <c r="A34" s="34" t="s">
        <v>40</v>
      </c>
      <c r="B34" s="72">
        <v>116328</v>
      </c>
      <c r="C34" s="70">
        <f t="shared" si="4"/>
        <v>7</v>
      </c>
      <c r="D34" s="70">
        <f t="shared" si="0"/>
        <v>126</v>
      </c>
      <c r="E34" s="73"/>
      <c r="F34" s="72">
        <v>123606</v>
      </c>
      <c r="G34" s="70">
        <f t="shared" si="2"/>
        <v>10</v>
      </c>
      <c r="H34" s="70">
        <f t="shared" si="1"/>
        <v>180</v>
      </c>
      <c r="I34" s="80">
        <f t="shared" si="3"/>
        <v>1.4285714285714286</v>
      </c>
      <c r="J34" s="71">
        <v>35</v>
      </c>
      <c r="K34" s="49">
        <v>6.4</v>
      </c>
      <c r="L34" s="73"/>
    </row>
    <row r="35" spans="1:12" ht="12.75">
      <c r="A35" s="34" t="s">
        <v>41</v>
      </c>
      <c r="B35" s="72">
        <v>116333</v>
      </c>
      <c r="C35" s="70">
        <f t="shared" si="4"/>
        <v>5</v>
      </c>
      <c r="D35" s="70">
        <f t="shared" si="0"/>
        <v>90</v>
      </c>
      <c r="E35" s="73"/>
      <c r="F35" s="72">
        <v>123613</v>
      </c>
      <c r="G35" s="70">
        <f t="shared" si="2"/>
        <v>7</v>
      </c>
      <c r="H35" s="70">
        <f t="shared" si="1"/>
        <v>126</v>
      </c>
      <c r="I35" s="80">
        <f t="shared" si="3"/>
        <v>1.4</v>
      </c>
      <c r="J35" s="71">
        <v>35</v>
      </c>
      <c r="K35" s="49">
        <v>6.4</v>
      </c>
      <c r="L35" s="73"/>
    </row>
    <row r="36" spans="1:12" ht="12.75">
      <c r="A36" s="34" t="s">
        <v>42</v>
      </c>
      <c r="B36" s="72">
        <v>116339</v>
      </c>
      <c r="C36" s="70">
        <f t="shared" si="4"/>
        <v>6</v>
      </c>
      <c r="D36" s="70">
        <f t="shared" si="0"/>
        <v>108</v>
      </c>
      <c r="E36" s="73"/>
      <c r="F36" s="72">
        <v>123620</v>
      </c>
      <c r="G36" s="70">
        <f t="shared" si="2"/>
        <v>7</v>
      </c>
      <c r="H36" s="70">
        <f t="shared" si="1"/>
        <v>126</v>
      </c>
      <c r="I36" s="80">
        <f t="shared" si="3"/>
        <v>1.1666666666666667</v>
      </c>
      <c r="J36" s="71">
        <v>35</v>
      </c>
      <c r="K36" s="49">
        <v>6.4</v>
      </c>
      <c r="L36" s="73"/>
    </row>
    <row r="37" spans="1:12" ht="12.75">
      <c r="A37" s="34" t="s">
        <v>43</v>
      </c>
      <c r="B37" s="72">
        <v>116341</v>
      </c>
      <c r="C37" s="70">
        <f t="shared" si="4"/>
        <v>2</v>
      </c>
      <c r="D37" s="70">
        <f t="shared" si="0"/>
        <v>36</v>
      </c>
      <c r="E37" s="73"/>
      <c r="F37" s="72">
        <v>123623</v>
      </c>
      <c r="G37" s="70">
        <f t="shared" si="2"/>
        <v>3</v>
      </c>
      <c r="H37" s="70">
        <f t="shared" si="1"/>
        <v>54</v>
      </c>
      <c r="I37" s="80">
        <f t="shared" si="3"/>
        <v>1.5</v>
      </c>
      <c r="J37" s="71">
        <v>35</v>
      </c>
      <c r="K37" s="49">
        <v>6.4</v>
      </c>
      <c r="L37" s="73"/>
    </row>
    <row r="38" spans="1:12" ht="12.75">
      <c r="A38" s="34" t="s">
        <v>44</v>
      </c>
      <c r="B38" s="72">
        <v>116343</v>
      </c>
      <c r="C38" s="70">
        <f t="shared" si="4"/>
        <v>2</v>
      </c>
      <c r="D38" s="70">
        <f t="shared" si="0"/>
        <v>36</v>
      </c>
      <c r="E38" s="73"/>
      <c r="F38" s="72">
        <v>123625</v>
      </c>
      <c r="G38" s="70">
        <f t="shared" si="2"/>
        <v>2</v>
      </c>
      <c r="H38" s="70">
        <f t="shared" si="1"/>
        <v>36</v>
      </c>
      <c r="I38" s="80">
        <f t="shared" si="3"/>
        <v>1</v>
      </c>
      <c r="J38" s="71">
        <v>35</v>
      </c>
      <c r="K38" s="49">
        <v>6.4</v>
      </c>
      <c r="L38" s="73"/>
    </row>
    <row r="39" spans="1:12" ht="12.75">
      <c r="A39" s="34" t="s">
        <v>45</v>
      </c>
      <c r="B39" s="72">
        <v>116345</v>
      </c>
      <c r="C39" s="70">
        <f t="shared" si="4"/>
        <v>2</v>
      </c>
      <c r="D39" s="70">
        <f t="shared" si="0"/>
        <v>36</v>
      </c>
      <c r="E39" s="73"/>
      <c r="F39" s="72">
        <v>123628</v>
      </c>
      <c r="G39" s="70">
        <f t="shared" si="2"/>
        <v>3</v>
      </c>
      <c r="H39" s="70">
        <f t="shared" si="1"/>
        <v>54</v>
      </c>
      <c r="I39" s="80">
        <f t="shared" si="3"/>
        <v>1.5</v>
      </c>
      <c r="J39" s="71" t="s">
        <v>216</v>
      </c>
      <c r="K39" s="49">
        <v>6.5</v>
      </c>
      <c r="L39" s="73"/>
    </row>
    <row r="40" spans="1:12" ht="12.75">
      <c r="A40" s="34" t="s">
        <v>46</v>
      </c>
      <c r="B40" s="72">
        <v>116346</v>
      </c>
      <c r="C40" s="70">
        <f t="shared" si="4"/>
        <v>1</v>
      </c>
      <c r="D40" s="70">
        <f t="shared" si="0"/>
        <v>18</v>
      </c>
      <c r="E40" s="73"/>
      <c r="F40" s="72">
        <v>123631</v>
      </c>
      <c r="G40" s="70">
        <f t="shared" si="2"/>
        <v>3</v>
      </c>
      <c r="H40" s="70">
        <f t="shared" si="1"/>
        <v>54</v>
      </c>
      <c r="I40" s="80">
        <f t="shared" si="3"/>
        <v>3</v>
      </c>
      <c r="J40" s="71" t="s">
        <v>216</v>
      </c>
      <c r="K40" s="49">
        <v>6.5</v>
      </c>
      <c r="L40" s="73"/>
    </row>
    <row r="41" spans="1:12" ht="12.75">
      <c r="A41" s="34" t="s">
        <v>47</v>
      </c>
      <c r="B41" s="72">
        <v>116347</v>
      </c>
      <c r="C41" s="70">
        <f t="shared" si="4"/>
        <v>1</v>
      </c>
      <c r="D41" s="70">
        <f t="shared" si="0"/>
        <v>18</v>
      </c>
      <c r="E41" s="73"/>
      <c r="F41" s="72">
        <v>123632</v>
      </c>
      <c r="G41" s="70">
        <f t="shared" si="2"/>
        <v>1</v>
      </c>
      <c r="H41" s="70">
        <f t="shared" si="1"/>
        <v>18</v>
      </c>
      <c r="I41" s="80">
        <f t="shared" si="3"/>
        <v>1</v>
      </c>
      <c r="J41" s="71" t="s">
        <v>216</v>
      </c>
      <c r="K41" s="49">
        <v>6.5</v>
      </c>
      <c r="L41" s="73"/>
    </row>
    <row r="42" spans="1:12" ht="12.75">
      <c r="A42" s="34" t="s">
        <v>48</v>
      </c>
      <c r="B42" s="72">
        <v>116349</v>
      </c>
      <c r="C42" s="70">
        <f t="shared" si="4"/>
        <v>2</v>
      </c>
      <c r="D42" s="70">
        <f t="shared" si="0"/>
        <v>36</v>
      </c>
      <c r="E42" s="73"/>
      <c r="F42" s="72">
        <v>123635</v>
      </c>
      <c r="G42" s="70">
        <f t="shared" si="2"/>
        <v>3</v>
      </c>
      <c r="H42" s="70">
        <f t="shared" si="1"/>
        <v>54</v>
      </c>
      <c r="I42" s="80">
        <f t="shared" si="3"/>
        <v>1.5</v>
      </c>
      <c r="J42" s="71" t="s">
        <v>216</v>
      </c>
      <c r="K42" s="49">
        <v>6.5</v>
      </c>
      <c r="L42" s="73"/>
    </row>
    <row r="43" spans="1:12" ht="12.75">
      <c r="A43" s="4" t="s">
        <v>49</v>
      </c>
      <c r="B43" s="72">
        <v>116351</v>
      </c>
      <c r="C43" s="70">
        <f t="shared" si="4"/>
        <v>2</v>
      </c>
      <c r="D43" s="70">
        <f t="shared" si="0"/>
        <v>36</v>
      </c>
      <c r="E43" s="73"/>
      <c r="F43" s="72">
        <v>123638</v>
      </c>
      <c r="G43" s="70">
        <f t="shared" si="2"/>
        <v>3</v>
      </c>
      <c r="H43" s="70">
        <f t="shared" si="1"/>
        <v>54</v>
      </c>
      <c r="I43" s="80">
        <v>0</v>
      </c>
      <c r="J43" s="71" t="s">
        <v>217</v>
      </c>
      <c r="K43" s="49">
        <v>6.5</v>
      </c>
      <c r="L43" s="73"/>
    </row>
    <row r="44" spans="1:12" ht="12.75">
      <c r="A44" s="16" t="s">
        <v>50</v>
      </c>
      <c r="B44" s="74"/>
      <c r="C44" s="74"/>
      <c r="D44" s="73">
        <f>SUM(D20:D43)</f>
        <v>1404</v>
      </c>
      <c r="E44" s="73"/>
      <c r="F44" s="73"/>
      <c r="G44" s="73"/>
      <c r="H44" s="73">
        <f>SUM(H20:H43)</f>
        <v>1998</v>
      </c>
      <c r="I44" s="73"/>
      <c r="J44" s="73"/>
      <c r="K44" s="73"/>
      <c r="L44" s="73"/>
    </row>
    <row r="45" spans="1:12" ht="12.75">
      <c r="A45" s="16" t="s">
        <v>51</v>
      </c>
      <c r="B45" s="74"/>
      <c r="C45" s="74"/>
      <c r="D45" s="73">
        <f>(B43-B19)*18</f>
        <v>1404</v>
      </c>
      <c r="E45" s="73"/>
      <c r="F45" s="73"/>
      <c r="G45" s="73"/>
      <c r="H45" s="73">
        <f>(F43-F19)*18</f>
        <v>1998</v>
      </c>
      <c r="I45" s="73"/>
      <c r="J45" s="73"/>
      <c r="K45" s="73"/>
      <c r="L45" s="73"/>
    </row>
    <row r="46" spans="2:12" ht="12.7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2.75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7">
      <selection activeCell="J19" sqref="J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143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104 ТРС'!A11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144</v>
      </c>
      <c r="E14" s="91"/>
      <c r="F14" s="11" t="s">
        <v>145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142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238925</v>
      </c>
      <c r="C19" s="4"/>
      <c r="D19" s="4"/>
      <c r="E19" s="4"/>
      <c r="F19" s="4">
        <v>125213</v>
      </c>
      <c r="G19" s="4"/>
      <c r="H19" s="4"/>
      <c r="I19" s="5"/>
      <c r="J19" s="71">
        <v>36</v>
      </c>
      <c r="K19" s="49">
        <v>6.5</v>
      </c>
      <c r="L19" s="4"/>
    </row>
    <row r="20" spans="1:12" ht="12.75">
      <c r="A20" s="34" t="s">
        <v>26</v>
      </c>
      <c r="B20" s="4">
        <v>238925</v>
      </c>
      <c r="C20" s="36">
        <f>B20-B19</f>
        <v>0</v>
      </c>
      <c r="D20" s="36">
        <f>C20*18</f>
        <v>0</v>
      </c>
      <c r="E20" s="5"/>
      <c r="F20" s="4">
        <v>125213</v>
      </c>
      <c r="G20" s="36">
        <f>F20-F19</f>
        <v>0</v>
      </c>
      <c r="H20" s="36">
        <f>G20*18</f>
        <v>0</v>
      </c>
      <c r="I20" s="71">
        <v>0</v>
      </c>
      <c r="J20" s="71">
        <v>36</v>
      </c>
      <c r="K20" s="49">
        <v>6.5</v>
      </c>
      <c r="L20" s="5"/>
    </row>
    <row r="21" spans="1:12" ht="12.75">
      <c r="A21" s="34" t="s">
        <v>27</v>
      </c>
      <c r="B21" s="4">
        <v>238925</v>
      </c>
      <c r="C21" s="36">
        <f>B21-B20</f>
        <v>0</v>
      </c>
      <c r="D21" s="36">
        <f aca="true" t="shared" si="0" ref="D21:D43">C21*18</f>
        <v>0</v>
      </c>
      <c r="E21" s="5"/>
      <c r="F21" s="4">
        <v>125213</v>
      </c>
      <c r="G21" s="36">
        <f>F21-F20</f>
        <v>0</v>
      </c>
      <c r="H21" s="36">
        <f aca="true" t="shared" si="1" ref="H21:H43">G21*18</f>
        <v>0</v>
      </c>
      <c r="I21" s="71">
        <v>0</v>
      </c>
      <c r="J21" s="71">
        <v>36</v>
      </c>
      <c r="K21" s="49">
        <v>6.5</v>
      </c>
      <c r="L21" s="5"/>
    </row>
    <row r="22" spans="1:12" ht="12.75">
      <c r="A22" s="34" t="s">
        <v>28</v>
      </c>
      <c r="B22" s="4">
        <v>238925</v>
      </c>
      <c r="C22" s="36">
        <f>B22-B21</f>
        <v>0</v>
      </c>
      <c r="D22" s="36">
        <f t="shared" si="0"/>
        <v>0</v>
      </c>
      <c r="E22" s="5"/>
      <c r="F22" s="4">
        <v>125213</v>
      </c>
      <c r="G22" s="36">
        <f aca="true" t="shared" si="2" ref="G22:G43">F22-F21</f>
        <v>0</v>
      </c>
      <c r="H22" s="36">
        <f t="shared" si="1"/>
        <v>0</v>
      </c>
      <c r="I22" s="71">
        <v>0</v>
      </c>
      <c r="J22" s="71">
        <v>36</v>
      </c>
      <c r="K22" s="49">
        <v>6.5</v>
      </c>
      <c r="L22" s="5"/>
    </row>
    <row r="23" spans="1:12" ht="12.75">
      <c r="A23" s="34" t="s">
        <v>29</v>
      </c>
      <c r="B23" s="4">
        <v>238925</v>
      </c>
      <c r="C23" s="36">
        <f>B23-B22</f>
        <v>0</v>
      </c>
      <c r="D23" s="36">
        <f t="shared" si="0"/>
        <v>0</v>
      </c>
      <c r="E23" s="5"/>
      <c r="F23" s="4">
        <v>125213</v>
      </c>
      <c r="G23" s="36">
        <f t="shared" si="2"/>
        <v>0</v>
      </c>
      <c r="H23" s="36">
        <f t="shared" si="1"/>
        <v>0</v>
      </c>
      <c r="I23" s="71">
        <v>0</v>
      </c>
      <c r="J23" s="71">
        <v>36</v>
      </c>
      <c r="K23" s="49">
        <v>6.5</v>
      </c>
      <c r="L23" s="5"/>
    </row>
    <row r="24" spans="1:12" ht="12.75">
      <c r="A24" s="34" t="s">
        <v>30</v>
      </c>
      <c r="B24" s="4">
        <v>238925</v>
      </c>
      <c r="C24" s="36">
        <f aca="true" t="shared" si="3" ref="C24:C43">B24-B23</f>
        <v>0</v>
      </c>
      <c r="D24" s="36">
        <f t="shared" si="0"/>
        <v>0</v>
      </c>
      <c r="E24" s="5"/>
      <c r="F24" s="4">
        <v>125213</v>
      </c>
      <c r="G24" s="36">
        <f t="shared" si="2"/>
        <v>0</v>
      </c>
      <c r="H24" s="36">
        <f t="shared" si="1"/>
        <v>0</v>
      </c>
      <c r="I24" s="71">
        <v>0</v>
      </c>
      <c r="J24" s="71">
        <v>36</v>
      </c>
      <c r="K24" s="49">
        <v>6.5</v>
      </c>
      <c r="L24" s="5"/>
    </row>
    <row r="25" spans="1:12" ht="12.75">
      <c r="A25" s="34" t="s">
        <v>31</v>
      </c>
      <c r="B25" s="4">
        <v>238925</v>
      </c>
      <c r="C25" s="36">
        <f t="shared" si="3"/>
        <v>0</v>
      </c>
      <c r="D25" s="36">
        <f t="shared" si="0"/>
        <v>0</v>
      </c>
      <c r="E25" s="5"/>
      <c r="F25" s="4">
        <v>125213</v>
      </c>
      <c r="G25" s="36">
        <f t="shared" si="2"/>
        <v>0</v>
      </c>
      <c r="H25" s="36">
        <f t="shared" si="1"/>
        <v>0</v>
      </c>
      <c r="I25" s="71">
        <v>0</v>
      </c>
      <c r="J25" s="71">
        <v>36</v>
      </c>
      <c r="K25" s="49">
        <v>6.5</v>
      </c>
      <c r="L25" s="5"/>
    </row>
    <row r="26" spans="1:12" ht="12.75">
      <c r="A26" s="34" t="s">
        <v>32</v>
      </c>
      <c r="B26" s="4">
        <v>238925</v>
      </c>
      <c r="C26" s="36">
        <f t="shared" si="3"/>
        <v>0</v>
      </c>
      <c r="D26" s="36">
        <f t="shared" si="0"/>
        <v>0</v>
      </c>
      <c r="E26" s="5"/>
      <c r="F26" s="4">
        <v>125213</v>
      </c>
      <c r="G26" s="36">
        <f t="shared" si="2"/>
        <v>0</v>
      </c>
      <c r="H26" s="36">
        <f t="shared" si="1"/>
        <v>0</v>
      </c>
      <c r="I26" s="71">
        <v>0</v>
      </c>
      <c r="J26" s="71">
        <v>36</v>
      </c>
      <c r="K26" s="49">
        <v>6.5</v>
      </c>
      <c r="L26" s="5"/>
    </row>
    <row r="27" spans="1:12" ht="12.75">
      <c r="A27" s="34" t="s">
        <v>33</v>
      </c>
      <c r="B27" s="4">
        <v>238925</v>
      </c>
      <c r="C27" s="36">
        <f t="shared" si="3"/>
        <v>0</v>
      </c>
      <c r="D27" s="36">
        <f t="shared" si="0"/>
        <v>0</v>
      </c>
      <c r="E27" s="5"/>
      <c r="F27" s="4">
        <v>125213</v>
      </c>
      <c r="G27" s="36">
        <f t="shared" si="2"/>
        <v>0</v>
      </c>
      <c r="H27" s="36">
        <f t="shared" si="1"/>
        <v>0</v>
      </c>
      <c r="I27" s="71">
        <v>0</v>
      </c>
      <c r="J27" s="71">
        <v>36</v>
      </c>
      <c r="K27" s="49">
        <v>6.6</v>
      </c>
      <c r="L27" s="5"/>
    </row>
    <row r="28" spans="1:12" ht="12.75">
      <c r="A28" s="34" t="s">
        <v>34</v>
      </c>
      <c r="B28" s="4">
        <v>238925</v>
      </c>
      <c r="C28" s="36">
        <f t="shared" si="3"/>
        <v>0</v>
      </c>
      <c r="D28" s="36">
        <f t="shared" si="0"/>
        <v>0</v>
      </c>
      <c r="E28" s="5"/>
      <c r="F28" s="4">
        <v>125213</v>
      </c>
      <c r="G28" s="36">
        <f t="shared" si="2"/>
        <v>0</v>
      </c>
      <c r="H28" s="36">
        <f t="shared" si="1"/>
        <v>0</v>
      </c>
      <c r="I28" s="71">
        <v>0</v>
      </c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238925</v>
      </c>
      <c r="C29" s="36">
        <f t="shared" si="3"/>
        <v>0</v>
      </c>
      <c r="D29" s="36">
        <f t="shared" si="0"/>
        <v>0</v>
      </c>
      <c r="E29" s="5"/>
      <c r="F29" s="4">
        <v>125213</v>
      </c>
      <c r="G29" s="36">
        <f t="shared" si="2"/>
        <v>0</v>
      </c>
      <c r="H29" s="36">
        <f t="shared" si="1"/>
        <v>0</v>
      </c>
      <c r="I29" s="71">
        <v>0</v>
      </c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238925</v>
      </c>
      <c r="C30" s="36">
        <f t="shared" si="3"/>
        <v>0</v>
      </c>
      <c r="D30" s="36">
        <f t="shared" si="0"/>
        <v>0</v>
      </c>
      <c r="E30" s="5"/>
      <c r="F30" s="4">
        <v>125213</v>
      </c>
      <c r="G30" s="36">
        <f t="shared" si="2"/>
        <v>0</v>
      </c>
      <c r="H30" s="36">
        <f t="shared" si="1"/>
        <v>0</v>
      </c>
      <c r="I30" s="71">
        <v>0</v>
      </c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238925</v>
      </c>
      <c r="C31" s="36">
        <f t="shared" si="3"/>
        <v>0</v>
      </c>
      <c r="D31" s="36">
        <f t="shared" si="0"/>
        <v>0</v>
      </c>
      <c r="E31" s="5"/>
      <c r="F31" s="4">
        <v>125213</v>
      </c>
      <c r="G31" s="36">
        <f t="shared" si="2"/>
        <v>0</v>
      </c>
      <c r="H31" s="36">
        <f t="shared" si="1"/>
        <v>0</v>
      </c>
      <c r="I31" s="71">
        <v>0</v>
      </c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238925</v>
      </c>
      <c r="C32" s="36">
        <f t="shared" si="3"/>
        <v>0</v>
      </c>
      <c r="D32" s="36">
        <f t="shared" si="0"/>
        <v>0</v>
      </c>
      <c r="E32" s="5"/>
      <c r="F32" s="4">
        <v>125213</v>
      </c>
      <c r="G32" s="36">
        <f t="shared" si="2"/>
        <v>0</v>
      </c>
      <c r="H32" s="36">
        <f t="shared" si="1"/>
        <v>0</v>
      </c>
      <c r="I32" s="71">
        <v>0</v>
      </c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238925</v>
      </c>
      <c r="C33" s="36">
        <f t="shared" si="3"/>
        <v>0</v>
      </c>
      <c r="D33" s="36">
        <f t="shared" si="0"/>
        <v>0</v>
      </c>
      <c r="E33" s="5"/>
      <c r="F33" s="4">
        <v>125213</v>
      </c>
      <c r="G33" s="36">
        <f t="shared" si="2"/>
        <v>0</v>
      </c>
      <c r="H33" s="36">
        <f t="shared" si="1"/>
        <v>0</v>
      </c>
      <c r="I33" s="71">
        <v>0</v>
      </c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238925</v>
      </c>
      <c r="C34" s="36">
        <f t="shared" si="3"/>
        <v>0</v>
      </c>
      <c r="D34" s="36">
        <f t="shared" si="0"/>
        <v>0</v>
      </c>
      <c r="E34" s="5"/>
      <c r="F34" s="4">
        <v>125213</v>
      </c>
      <c r="G34" s="36">
        <f t="shared" si="2"/>
        <v>0</v>
      </c>
      <c r="H34" s="36">
        <f t="shared" si="1"/>
        <v>0</v>
      </c>
      <c r="I34" s="71">
        <v>0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238925</v>
      </c>
      <c r="C35" s="36">
        <f t="shared" si="3"/>
        <v>0</v>
      </c>
      <c r="D35" s="36">
        <f t="shared" si="0"/>
        <v>0</v>
      </c>
      <c r="E35" s="5"/>
      <c r="F35" s="4">
        <v>125213</v>
      </c>
      <c r="G35" s="36">
        <f t="shared" si="2"/>
        <v>0</v>
      </c>
      <c r="H35" s="36">
        <f t="shared" si="1"/>
        <v>0</v>
      </c>
      <c r="I35" s="71">
        <v>0</v>
      </c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238925</v>
      </c>
      <c r="C36" s="36">
        <f t="shared" si="3"/>
        <v>0</v>
      </c>
      <c r="D36" s="36">
        <f t="shared" si="0"/>
        <v>0</v>
      </c>
      <c r="E36" s="5"/>
      <c r="F36" s="4">
        <v>125213</v>
      </c>
      <c r="G36" s="36">
        <f t="shared" si="2"/>
        <v>0</v>
      </c>
      <c r="H36" s="36">
        <f t="shared" si="1"/>
        <v>0</v>
      </c>
      <c r="I36" s="71">
        <v>0</v>
      </c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238925</v>
      </c>
      <c r="C37" s="36">
        <f t="shared" si="3"/>
        <v>0</v>
      </c>
      <c r="D37" s="36">
        <f t="shared" si="0"/>
        <v>0</v>
      </c>
      <c r="E37" s="5"/>
      <c r="F37" s="4">
        <v>125213</v>
      </c>
      <c r="G37" s="36">
        <f t="shared" si="2"/>
        <v>0</v>
      </c>
      <c r="H37" s="36">
        <f t="shared" si="1"/>
        <v>0</v>
      </c>
      <c r="I37" s="71">
        <v>0</v>
      </c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238925</v>
      </c>
      <c r="C38" s="36">
        <f t="shared" si="3"/>
        <v>0</v>
      </c>
      <c r="D38" s="36">
        <f t="shared" si="0"/>
        <v>0</v>
      </c>
      <c r="E38" s="5"/>
      <c r="F38" s="4">
        <v>125213</v>
      </c>
      <c r="G38" s="36">
        <f t="shared" si="2"/>
        <v>0</v>
      </c>
      <c r="H38" s="36">
        <f t="shared" si="1"/>
        <v>0</v>
      </c>
      <c r="I38" s="71">
        <v>0</v>
      </c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238925</v>
      </c>
      <c r="C39" s="36">
        <f t="shared" si="3"/>
        <v>0</v>
      </c>
      <c r="D39" s="36">
        <f t="shared" si="0"/>
        <v>0</v>
      </c>
      <c r="E39" s="5"/>
      <c r="F39" s="4">
        <v>125213</v>
      </c>
      <c r="G39" s="36">
        <f t="shared" si="2"/>
        <v>0</v>
      </c>
      <c r="H39" s="36">
        <f t="shared" si="1"/>
        <v>0</v>
      </c>
      <c r="I39" s="71">
        <v>0</v>
      </c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238925</v>
      </c>
      <c r="C40" s="36">
        <f t="shared" si="3"/>
        <v>0</v>
      </c>
      <c r="D40" s="36">
        <f t="shared" si="0"/>
        <v>0</v>
      </c>
      <c r="E40" s="5"/>
      <c r="F40" s="4">
        <v>125213</v>
      </c>
      <c r="G40" s="36">
        <f t="shared" si="2"/>
        <v>0</v>
      </c>
      <c r="H40" s="36">
        <f t="shared" si="1"/>
        <v>0</v>
      </c>
      <c r="I40" s="71">
        <v>0</v>
      </c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238925</v>
      </c>
      <c r="C41" s="36">
        <f t="shared" si="3"/>
        <v>0</v>
      </c>
      <c r="D41" s="36">
        <f t="shared" si="0"/>
        <v>0</v>
      </c>
      <c r="E41" s="5"/>
      <c r="F41" s="4">
        <v>125213</v>
      </c>
      <c r="G41" s="36">
        <f t="shared" si="2"/>
        <v>0</v>
      </c>
      <c r="H41" s="36">
        <f t="shared" si="1"/>
        <v>0</v>
      </c>
      <c r="I41" s="71">
        <v>0</v>
      </c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238925</v>
      </c>
      <c r="C42" s="36">
        <f t="shared" si="3"/>
        <v>0</v>
      </c>
      <c r="D42" s="36">
        <f t="shared" si="0"/>
        <v>0</v>
      </c>
      <c r="E42" s="5"/>
      <c r="F42" s="4">
        <v>125213</v>
      </c>
      <c r="G42" s="36">
        <f t="shared" si="2"/>
        <v>0</v>
      </c>
      <c r="H42" s="36">
        <f t="shared" si="1"/>
        <v>0</v>
      </c>
      <c r="I42" s="71">
        <v>0</v>
      </c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238925</v>
      </c>
      <c r="C43" s="36">
        <f t="shared" si="3"/>
        <v>0</v>
      </c>
      <c r="D43" s="36">
        <f t="shared" si="0"/>
        <v>0</v>
      </c>
      <c r="E43" s="5"/>
      <c r="F43" s="4">
        <v>125213</v>
      </c>
      <c r="G43" s="36">
        <f t="shared" si="2"/>
        <v>0</v>
      </c>
      <c r="H43" s="36">
        <f t="shared" si="1"/>
        <v>0</v>
      </c>
      <c r="I43" s="71">
        <v>0</v>
      </c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>
        <f>(F43-F19)*18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2.75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7">
      <selection activeCell="J19" sqref="J19:K43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146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147 ТРС'!A11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147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148</v>
      </c>
      <c r="E14" s="91"/>
      <c r="F14" s="11" t="s">
        <v>149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150</v>
      </c>
      <c r="C16" s="23"/>
      <c r="D16" s="23"/>
      <c r="E16" s="24"/>
      <c r="F16" s="22" t="s">
        <v>142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3059</v>
      </c>
      <c r="C19" s="4"/>
      <c r="D19" s="4"/>
      <c r="E19" s="4"/>
      <c r="F19" s="4">
        <v>664</v>
      </c>
      <c r="G19" s="4"/>
      <c r="H19" s="4"/>
      <c r="I19" s="5"/>
      <c r="J19" s="71">
        <v>36</v>
      </c>
      <c r="K19" s="49">
        <v>6.5</v>
      </c>
      <c r="L19" s="4"/>
    </row>
    <row r="20" spans="1:12" ht="12.75">
      <c r="A20" s="34" t="s">
        <v>26</v>
      </c>
      <c r="B20" s="4">
        <v>3059</v>
      </c>
      <c r="C20" s="36">
        <f>B20-B19</f>
        <v>0</v>
      </c>
      <c r="D20" s="36">
        <f>C20*18</f>
        <v>0</v>
      </c>
      <c r="E20" s="5"/>
      <c r="F20" s="4">
        <v>664</v>
      </c>
      <c r="G20" s="36">
        <f>F20-F19</f>
        <v>0</v>
      </c>
      <c r="H20" s="36">
        <f>G20*18</f>
        <v>0</v>
      </c>
      <c r="I20" s="5"/>
      <c r="J20" s="71">
        <v>36</v>
      </c>
      <c r="K20" s="49">
        <v>6.5</v>
      </c>
      <c r="L20" s="5"/>
    </row>
    <row r="21" spans="1:12" ht="12.75">
      <c r="A21" s="34" t="s">
        <v>27</v>
      </c>
      <c r="B21" s="4">
        <v>3059</v>
      </c>
      <c r="C21" s="36">
        <f>B21-B20</f>
        <v>0</v>
      </c>
      <c r="D21" s="36">
        <f aca="true" t="shared" si="0" ref="D21:D42">C21*18</f>
        <v>0</v>
      </c>
      <c r="E21" s="5"/>
      <c r="F21" s="4">
        <v>664</v>
      </c>
      <c r="G21" s="36">
        <f>F21-F20</f>
        <v>0</v>
      </c>
      <c r="H21" s="36">
        <f aca="true" t="shared" si="1" ref="H21:H43">G21*18</f>
        <v>0</v>
      </c>
      <c r="I21" s="5"/>
      <c r="J21" s="71">
        <v>36</v>
      </c>
      <c r="K21" s="49">
        <v>6.5</v>
      </c>
      <c r="L21" s="5"/>
    </row>
    <row r="22" spans="1:12" ht="12.75">
      <c r="A22" s="34" t="s">
        <v>28</v>
      </c>
      <c r="B22" s="4">
        <v>3059</v>
      </c>
      <c r="C22" s="36">
        <f>B22-B21</f>
        <v>0</v>
      </c>
      <c r="D22" s="36">
        <f t="shared" si="0"/>
        <v>0</v>
      </c>
      <c r="E22" s="5"/>
      <c r="F22" s="4">
        <v>664</v>
      </c>
      <c r="G22" s="36">
        <f aca="true" t="shared" si="2" ref="G22:G43">F22-F21</f>
        <v>0</v>
      </c>
      <c r="H22" s="36">
        <f t="shared" si="1"/>
        <v>0</v>
      </c>
      <c r="I22" s="5"/>
      <c r="J22" s="71">
        <v>36</v>
      </c>
      <c r="K22" s="49">
        <v>6.5</v>
      </c>
      <c r="L22" s="5"/>
    </row>
    <row r="23" spans="1:12" ht="12.75">
      <c r="A23" s="34" t="s">
        <v>29</v>
      </c>
      <c r="B23" s="4">
        <v>3059</v>
      </c>
      <c r="C23" s="36">
        <f>B23-B22</f>
        <v>0</v>
      </c>
      <c r="D23" s="36">
        <f t="shared" si="0"/>
        <v>0</v>
      </c>
      <c r="E23" s="5"/>
      <c r="F23" s="4">
        <v>664</v>
      </c>
      <c r="G23" s="36">
        <f t="shared" si="2"/>
        <v>0</v>
      </c>
      <c r="H23" s="36">
        <f t="shared" si="1"/>
        <v>0</v>
      </c>
      <c r="I23" s="5"/>
      <c r="J23" s="71">
        <v>36</v>
      </c>
      <c r="K23" s="49">
        <v>6.5</v>
      </c>
      <c r="L23" s="5"/>
    </row>
    <row r="24" spans="1:12" ht="12.75">
      <c r="A24" s="34" t="s">
        <v>30</v>
      </c>
      <c r="B24" s="4">
        <v>3059</v>
      </c>
      <c r="C24" s="36">
        <f aca="true" t="shared" si="3" ref="C24:C43">B24-B23</f>
        <v>0</v>
      </c>
      <c r="D24" s="36">
        <f t="shared" si="0"/>
        <v>0</v>
      </c>
      <c r="E24" s="5"/>
      <c r="F24" s="4">
        <v>664</v>
      </c>
      <c r="G24" s="36">
        <f t="shared" si="2"/>
        <v>0</v>
      </c>
      <c r="H24" s="36">
        <f t="shared" si="1"/>
        <v>0</v>
      </c>
      <c r="I24" s="5"/>
      <c r="J24" s="71">
        <v>36</v>
      </c>
      <c r="K24" s="49">
        <v>6.5</v>
      </c>
      <c r="L24" s="5"/>
    </row>
    <row r="25" spans="1:12" ht="12.75">
      <c r="A25" s="34" t="s">
        <v>31</v>
      </c>
      <c r="B25" s="4">
        <v>3059</v>
      </c>
      <c r="C25" s="36">
        <f t="shared" si="3"/>
        <v>0</v>
      </c>
      <c r="D25" s="36">
        <f t="shared" si="0"/>
        <v>0</v>
      </c>
      <c r="E25" s="5"/>
      <c r="F25" s="4">
        <v>664</v>
      </c>
      <c r="G25" s="36">
        <f t="shared" si="2"/>
        <v>0</v>
      </c>
      <c r="H25" s="36">
        <f t="shared" si="1"/>
        <v>0</v>
      </c>
      <c r="I25" s="5"/>
      <c r="J25" s="71">
        <v>36</v>
      </c>
      <c r="K25" s="49">
        <v>6.5</v>
      </c>
      <c r="L25" s="5"/>
    </row>
    <row r="26" spans="1:12" ht="12.75">
      <c r="A26" s="34" t="s">
        <v>32</v>
      </c>
      <c r="B26" s="4">
        <v>3059</v>
      </c>
      <c r="C26" s="36">
        <f t="shared" si="3"/>
        <v>0</v>
      </c>
      <c r="D26" s="36">
        <f t="shared" si="0"/>
        <v>0</v>
      </c>
      <c r="E26" s="5"/>
      <c r="F26" s="4">
        <v>664</v>
      </c>
      <c r="G26" s="36">
        <f t="shared" si="2"/>
        <v>0</v>
      </c>
      <c r="H26" s="36">
        <f t="shared" si="1"/>
        <v>0</v>
      </c>
      <c r="I26" s="5"/>
      <c r="J26" s="71">
        <v>36</v>
      </c>
      <c r="K26" s="49">
        <v>6.5</v>
      </c>
      <c r="L26" s="5"/>
    </row>
    <row r="27" spans="1:12" ht="12.75">
      <c r="A27" s="34" t="s">
        <v>33</v>
      </c>
      <c r="B27" s="4">
        <v>3059</v>
      </c>
      <c r="C27" s="36">
        <f t="shared" si="3"/>
        <v>0</v>
      </c>
      <c r="D27" s="36">
        <f t="shared" si="0"/>
        <v>0</v>
      </c>
      <c r="E27" s="5"/>
      <c r="F27" s="4">
        <v>664</v>
      </c>
      <c r="G27" s="36">
        <f t="shared" si="2"/>
        <v>0</v>
      </c>
      <c r="H27" s="36">
        <f t="shared" si="1"/>
        <v>0</v>
      </c>
      <c r="I27" s="5"/>
      <c r="J27" s="71">
        <v>36</v>
      </c>
      <c r="K27" s="49">
        <v>6.6</v>
      </c>
      <c r="L27" s="5"/>
    </row>
    <row r="28" spans="1:12" ht="12.75">
      <c r="A28" s="34" t="s">
        <v>34</v>
      </c>
      <c r="B28" s="4">
        <v>3059</v>
      </c>
      <c r="C28" s="36">
        <f t="shared" si="3"/>
        <v>0</v>
      </c>
      <c r="D28" s="36">
        <f t="shared" si="0"/>
        <v>0</v>
      </c>
      <c r="E28" s="5"/>
      <c r="F28" s="4">
        <v>664</v>
      </c>
      <c r="G28" s="36">
        <f t="shared" si="2"/>
        <v>0</v>
      </c>
      <c r="H28" s="36">
        <f t="shared" si="1"/>
        <v>0</v>
      </c>
      <c r="I28" s="5"/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3059</v>
      </c>
      <c r="C29" s="36">
        <f t="shared" si="3"/>
        <v>0</v>
      </c>
      <c r="D29" s="36">
        <f t="shared" si="0"/>
        <v>0</v>
      </c>
      <c r="E29" s="5"/>
      <c r="F29" s="4">
        <v>664</v>
      </c>
      <c r="G29" s="36">
        <f t="shared" si="2"/>
        <v>0</v>
      </c>
      <c r="H29" s="36">
        <f t="shared" si="1"/>
        <v>0</v>
      </c>
      <c r="I29" s="5"/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3059</v>
      </c>
      <c r="C30" s="36">
        <f t="shared" si="3"/>
        <v>0</v>
      </c>
      <c r="D30" s="36">
        <f t="shared" si="0"/>
        <v>0</v>
      </c>
      <c r="E30" s="5"/>
      <c r="F30" s="4">
        <v>664</v>
      </c>
      <c r="G30" s="36">
        <f t="shared" si="2"/>
        <v>0</v>
      </c>
      <c r="H30" s="36">
        <f t="shared" si="1"/>
        <v>0</v>
      </c>
      <c r="I30" s="5"/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3059</v>
      </c>
      <c r="C31" s="36">
        <f t="shared" si="3"/>
        <v>0</v>
      </c>
      <c r="D31" s="36">
        <f t="shared" si="0"/>
        <v>0</v>
      </c>
      <c r="E31" s="5"/>
      <c r="F31" s="4">
        <v>664</v>
      </c>
      <c r="G31" s="36">
        <f t="shared" si="2"/>
        <v>0</v>
      </c>
      <c r="H31" s="36">
        <f t="shared" si="1"/>
        <v>0</v>
      </c>
      <c r="I31" s="5"/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3059</v>
      </c>
      <c r="C32" s="36">
        <f t="shared" si="3"/>
        <v>0</v>
      </c>
      <c r="D32" s="36">
        <f t="shared" si="0"/>
        <v>0</v>
      </c>
      <c r="E32" s="5"/>
      <c r="F32" s="4">
        <v>664</v>
      </c>
      <c r="G32" s="36">
        <f t="shared" si="2"/>
        <v>0</v>
      </c>
      <c r="H32" s="36">
        <f t="shared" si="1"/>
        <v>0</v>
      </c>
      <c r="I32" s="5"/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3059</v>
      </c>
      <c r="C33" s="36">
        <f t="shared" si="3"/>
        <v>0</v>
      </c>
      <c r="D33" s="36">
        <f t="shared" si="0"/>
        <v>0</v>
      </c>
      <c r="E33" s="5"/>
      <c r="F33" s="4">
        <v>664</v>
      </c>
      <c r="G33" s="36">
        <f t="shared" si="2"/>
        <v>0</v>
      </c>
      <c r="H33" s="36">
        <f t="shared" si="1"/>
        <v>0</v>
      </c>
      <c r="I33" s="5"/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3059</v>
      </c>
      <c r="C34" s="36">
        <f t="shared" si="3"/>
        <v>0</v>
      </c>
      <c r="D34" s="36">
        <f t="shared" si="0"/>
        <v>0</v>
      </c>
      <c r="E34" s="5"/>
      <c r="F34" s="4">
        <v>664</v>
      </c>
      <c r="G34" s="36">
        <f t="shared" si="2"/>
        <v>0</v>
      </c>
      <c r="H34" s="36">
        <f t="shared" si="1"/>
        <v>0</v>
      </c>
      <c r="I34" s="5"/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3059</v>
      </c>
      <c r="C35" s="36">
        <f t="shared" si="3"/>
        <v>0</v>
      </c>
      <c r="D35" s="36">
        <f t="shared" si="0"/>
        <v>0</v>
      </c>
      <c r="E35" s="5"/>
      <c r="F35" s="4">
        <v>664</v>
      </c>
      <c r="G35" s="36">
        <f t="shared" si="2"/>
        <v>0</v>
      </c>
      <c r="H35" s="36">
        <f t="shared" si="1"/>
        <v>0</v>
      </c>
      <c r="I35" s="5"/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3059</v>
      </c>
      <c r="C36" s="36">
        <f t="shared" si="3"/>
        <v>0</v>
      </c>
      <c r="D36" s="36">
        <f t="shared" si="0"/>
        <v>0</v>
      </c>
      <c r="E36" s="5"/>
      <c r="F36" s="4">
        <v>664</v>
      </c>
      <c r="G36" s="36">
        <f t="shared" si="2"/>
        <v>0</v>
      </c>
      <c r="H36" s="36">
        <f t="shared" si="1"/>
        <v>0</v>
      </c>
      <c r="I36" s="5"/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3059</v>
      </c>
      <c r="C37" s="36">
        <f t="shared" si="3"/>
        <v>0</v>
      </c>
      <c r="D37" s="36">
        <f t="shared" si="0"/>
        <v>0</v>
      </c>
      <c r="E37" s="5"/>
      <c r="F37" s="4">
        <v>664</v>
      </c>
      <c r="G37" s="36">
        <f t="shared" si="2"/>
        <v>0</v>
      </c>
      <c r="H37" s="36">
        <f t="shared" si="1"/>
        <v>0</v>
      </c>
      <c r="I37" s="5"/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3059</v>
      </c>
      <c r="C38" s="36">
        <f t="shared" si="3"/>
        <v>0</v>
      </c>
      <c r="D38" s="36">
        <f t="shared" si="0"/>
        <v>0</v>
      </c>
      <c r="E38" s="5"/>
      <c r="F38" s="4">
        <v>664</v>
      </c>
      <c r="G38" s="36">
        <f t="shared" si="2"/>
        <v>0</v>
      </c>
      <c r="H38" s="36">
        <f t="shared" si="1"/>
        <v>0</v>
      </c>
      <c r="I38" s="5"/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3059</v>
      </c>
      <c r="C39" s="36">
        <f t="shared" si="3"/>
        <v>0</v>
      </c>
      <c r="D39" s="36">
        <f t="shared" si="0"/>
        <v>0</v>
      </c>
      <c r="E39" s="5"/>
      <c r="F39" s="4">
        <v>664</v>
      </c>
      <c r="G39" s="36">
        <f t="shared" si="2"/>
        <v>0</v>
      </c>
      <c r="H39" s="36">
        <f t="shared" si="1"/>
        <v>0</v>
      </c>
      <c r="I39" s="5"/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3059</v>
      </c>
      <c r="C40" s="36">
        <f t="shared" si="3"/>
        <v>0</v>
      </c>
      <c r="D40" s="36">
        <f t="shared" si="0"/>
        <v>0</v>
      </c>
      <c r="E40" s="5"/>
      <c r="F40" s="4">
        <v>664</v>
      </c>
      <c r="G40" s="36">
        <f t="shared" si="2"/>
        <v>0</v>
      </c>
      <c r="H40" s="36">
        <f t="shared" si="1"/>
        <v>0</v>
      </c>
      <c r="I40" s="5"/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3059</v>
      </c>
      <c r="C41" s="36">
        <f t="shared" si="3"/>
        <v>0</v>
      </c>
      <c r="D41" s="36">
        <f t="shared" si="0"/>
        <v>0</v>
      </c>
      <c r="E41" s="5"/>
      <c r="F41" s="4">
        <v>664</v>
      </c>
      <c r="G41" s="36">
        <f t="shared" si="2"/>
        <v>0</v>
      </c>
      <c r="H41" s="36">
        <f t="shared" si="1"/>
        <v>0</v>
      </c>
      <c r="I41" s="5"/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3059</v>
      </c>
      <c r="C42" s="36">
        <f t="shared" si="3"/>
        <v>0</v>
      </c>
      <c r="D42" s="36">
        <f t="shared" si="0"/>
        <v>0</v>
      </c>
      <c r="E42" s="5"/>
      <c r="F42" s="4">
        <v>664</v>
      </c>
      <c r="G42" s="36">
        <f t="shared" si="2"/>
        <v>0</v>
      </c>
      <c r="H42" s="36">
        <f t="shared" si="1"/>
        <v>0</v>
      </c>
      <c r="I42" s="5"/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3059</v>
      </c>
      <c r="C43" s="36">
        <f t="shared" si="3"/>
        <v>0</v>
      </c>
      <c r="D43" s="36">
        <f>C43*18</f>
        <v>0</v>
      </c>
      <c r="E43" s="5"/>
      <c r="F43" s="4">
        <v>664</v>
      </c>
      <c r="G43" s="36">
        <f t="shared" si="2"/>
        <v>0</v>
      </c>
      <c r="H43" s="36">
        <f t="shared" si="1"/>
        <v>0</v>
      </c>
      <c r="I43" s="5"/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>
        <f>(F43-F19)*18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7">
      <selection activeCell="Q42" sqref="Q42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151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102 Лазурь'!A11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147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148</v>
      </c>
      <c r="E14" s="91"/>
      <c r="F14" s="11" t="s">
        <v>149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152</v>
      </c>
      <c r="C16" s="23"/>
      <c r="D16" s="23"/>
      <c r="E16" s="24"/>
      <c r="F16" s="22" t="s">
        <v>153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77950</v>
      </c>
      <c r="C19" s="4"/>
      <c r="D19" s="4"/>
      <c r="E19" s="4"/>
      <c r="F19" s="4">
        <v>41700</v>
      </c>
      <c r="G19" s="4"/>
      <c r="H19" s="4"/>
      <c r="I19" s="5"/>
      <c r="J19" s="71">
        <v>36</v>
      </c>
      <c r="K19" s="49">
        <v>6.5</v>
      </c>
      <c r="L19" s="4"/>
    </row>
    <row r="20" spans="1:12" ht="12.75">
      <c r="A20" s="34" t="s">
        <v>26</v>
      </c>
      <c r="B20" s="4">
        <v>77954</v>
      </c>
      <c r="C20" s="36">
        <f>B20-B19</f>
        <v>4</v>
      </c>
      <c r="D20" s="36">
        <f>C20*12</f>
        <v>48</v>
      </c>
      <c r="E20" s="5"/>
      <c r="F20" s="4">
        <v>41702</v>
      </c>
      <c r="G20" s="36">
        <f>F20-F19</f>
        <v>2</v>
      </c>
      <c r="H20" s="36">
        <f>G20*12</f>
        <v>24</v>
      </c>
      <c r="I20" s="82">
        <f>H20/D20</f>
        <v>0.5</v>
      </c>
      <c r="J20" s="71">
        <v>36</v>
      </c>
      <c r="K20" s="49">
        <v>6.5</v>
      </c>
      <c r="L20" s="5"/>
    </row>
    <row r="21" spans="1:12" ht="12.75">
      <c r="A21" s="34" t="s">
        <v>27</v>
      </c>
      <c r="B21" s="4">
        <v>77958</v>
      </c>
      <c r="C21" s="36">
        <f>B21-B20</f>
        <v>4</v>
      </c>
      <c r="D21" s="36">
        <f aca="true" t="shared" si="0" ref="D21:D43">C21*12</f>
        <v>48</v>
      </c>
      <c r="E21" s="5"/>
      <c r="F21" s="4">
        <v>41705</v>
      </c>
      <c r="G21" s="36">
        <f>F21-F20</f>
        <v>3</v>
      </c>
      <c r="H21" s="36">
        <f aca="true" t="shared" si="1" ref="H21:H43">G21*12</f>
        <v>36</v>
      </c>
      <c r="I21" s="82">
        <v>0</v>
      </c>
      <c r="J21" s="71">
        <v>36</v>
      </c>
      <c r="K21" s="49">
        <v>6.5</v>
      </c>
      <c r="L21" s="5"/>
    </row>
    <row r="22" spans="1:12" ht="12.75">
      <c r="A22" s="34" t="s">
        <v>28</v>
      </c>
      <c r="B22" s="4">
        <v>77963</v>
      </c>
      <c r="C22" s="36">
        <f>B22-B21</f>
        <v>5</v>
      </c>
      <c r="D22" s="36">
        <f t="shared" si="0"/>
        <v>60</v>
      </c>
      <c r="E22" s="5"/>
      <c r="F22" s="4">
        <v>41707</v>
      </c>
      <c r="G22" s="36">
        <f aca="true" t="shared" si="2" ref="G22:G43">F22-F21</f>
        <v>2</v>
      </c>
      <c r="H22" s="36">
        <f t="shared" si="1"/>
        <v>24</v>
      </c>
      <c r="I22" s="82">
        <v>0</v>
      </c>
      <c r="J22" s="71">
        <v>36</v>
      </c>
      <c r="K22" s="49">
        <v>6.5</v>
      </c>
      <c r="L22" s="5"/>
    </row>
    <row r="23" spans="1:12" ht="12.75">
      <c r="A23" s="34" t="s">
        <v>29</v>
      </c>
      <c r="B23" s="4">
        <v>77968</v>
      </c>
      <c r="C23" s="36">
        <f>B23-B22</f>
        <v>5</v>
      </c>
      <c r="D23" s="36">
        <f t="shared" si="0"/>
        <v>60</v>
      </c>
      <c r="E23" s="5"/>
      <c r="F23" s="4">
        <v>41710</v>
      </c>
      <c r="G23" s="36">
        <f t="shared" si="2"/>
        <v>3</v>
      </c>
      <c r="H23" s="36">
        <f t="shared" si="1"/>
        <v>36</v>
      </c>
      <c r="I23" s="82">
        <v>0</v>
      </c>
      <c r="J23" s="71">
        <v>36</v>
      </c>
      <c r="K23" s="49">
        <v>6.5</v>
      </c>
      <c r="L23" s="5"/>
    </row>
    <row r="24" spans="1:12" ht="12.75">
      <c r="A24" s="34" t="s">
        <v>30</v>
      </c>
      <c r="B24" s="4">
        <v>77973</v>
      </c>
      <c r="C24" s="36">
        <f aca="true" t="shared" si="3" ref="C24:C43">B24-B23</f>
        <v>5</v>
      </c>
      <c r="D24" s="36">
        <f t="shared" si="0"/>
        <v>60</v>
      </c>
      <c r="E24" s="5"/>
      <c r="F24" s="4">
        <v>41713</v>
      </c>
      <c r="G24" s="36">
        <f t="shared" si="2"/>
        <v>3</v>
      </c>
      <c r="H24" s="36">
        <f t="shared" si="1"/>
        <v>36</v>
      </c>
      <c r="I24" s="82">
        <v>0</v>
      </c>
      <c r="J24" s="71">
        <v>36</v>
      </c>
      <c r="K24" s="49">
        <v>6.5</v>
      </c>
      <c r="L24" s="5"/>
    </row>
    <row r="25" spans="1:12" ht="12.75">
      <c r="A25" s="34" t="s">
        <v>31</v>
      </c>
      <c r="B25" s="4">
        <v>77979</v>
      </c>
      <c r="C25" s="36">
        <f t="shared" si="3"/>
        <v>6</v>
      </c>
      <c r="D25" s="36">
        <f t="shared" si="0"/>
        <v>72</v>
      </c>
      <c r="E25" s="5"/>
      <c r="F25" s="4">
        <v>41715</v>
      </c>
      <c r="G25" s="36">
        <f t="shared" si="2"/>
        <v>2</v>
      </c>
      <c r="H25" s="36">
        <f t="shared" si="1"/>
        <v>24</v>
      </c>
      <c r="I25" s="82">
        <v>0</v>
      </c>
      <c r="J25" s="71">
        <v>36</v>
      </c>
      <c r="K25" s="49">
        <v>6.5</v>
      </c>
      <c r="L25" s="5"/>
    </row>
    <row r="26" spans="1:12" ht="12.75">
      <c r="A26" s="34" t="s">
        <v>32</v>
      </c>
      <c r="B26" s="4">
        <v>77984</v>
      </c>
      <c r="C26" s="36">
        <f t="shared" si="3"/>
        <v>5</v>
      </c>
      <c r="D26" s="36">
        <f t="shared" si="0"/>
        <v>60</v>
      </c>
      <c r="E26" s="5"/>
      <c r="F26" s="4">
        <v>41718</v>
      </c>
      <c r="G26" s="36">
        <f t="shared" si="2"/>
        <v>3</v>
      </c>
      <c r="H26" s="36">
        <f t="shared" si="1"/>
        <v>36</v>
      </c>
      <c r="I26" s="82">
        <v>0</v>
      </c>
      <c r="J26" s="71">
        <v>36</v>
      </c>
      <c r="K26" s="49">
        <v>6.5</v>
      </c>
      <c r="L26" s="5"/>
    </row>
    <row r="27" spans="1:12" ht="12.75">
      <c r="A27" s="34" t="s">
        <v>33</v>
      </c>
      <c r="B27" s="4">
        <v>77991</v>
      </c>
      <c r="C27" s="36">
        <f t="shared" si="3"/>
        <v>7</v>
      </c>
      <c r="D27" s="36">
        <f t="shared" si="0"/>
        <v>84</v>
      </c>
      <c r="E27" s="5"/>
      <c r="F27" s="4">
        <v>41721</v>
      </c>
      <c r="G27" s="36">
        <f t="shared" si="2"/>
        <v>3</v>
      </c>
      <c r="H27" s="36">
        <f t="shared" si="1"/>
        <v>36</v>
      </c>
      <c r="I27" s="82">
        <f>H27/D27</f>
        <v>0.42857142857142855</v>
      </c>
      <c r="J27" s="71">
        <v>36</v>
      </c>
      <c r="K27" s="49">
        <v>6.6</v>
      </c>
      <c r="L27" s="5"/>
    </row>
    <row r="28" spans="1:12" ht="12.75">
      <c r="A28" s="34" t="s">
        <v>34</v>
      </c>
      <c r="B28" s="4">
        <v>77998</v>
      </c>
      <c r="C28" s="36">
        <f t="shared" si="3"/>
        <v>7</v>
      </c>
      <c r="D28" s="36">
        <f t="shared" si="0"/>
        <v>84</v>
      </c>
      <c r="E28" s="5"/>
      <c r="F28" s="4">
        <v>41724</v>
      </c>
      <c r="G28" s="36">
        <f t="shared" si="2"/>
        <v>3</v>
      </c>
      <c r="H28" s="36">
        <f t="shared" si="1"/>
        <v>36</v>
      </c>
      <c r="I28" s="82">
        <v>0</v>
      </c>
      <c r="J28" s="71" t="s">
        <v>215</v>
      </c>
      <c r="K28" s="49">
        <v>6.5</v>
      </c>
      <c r="L28" s="5"/>
    </row>
    <row r="29" spans="1:12" ht="12.75">
      <c r="A29" s="34" t="s">
        <v>35</v>
      </c>
      <c r="B29" s="4">
        <v>78006</v>
      </c>
      <c r="C29" s="36">
        <f t="shared" si="3"/>
        <v>8</v>
      </c>
      <c r="D29" s="36">
        <f t="shared" si="0"/>
        <v>96</v>
      </c>
      <c r="E29" s="5"/>
      <c r="F29" s="4">
        <v>41726</v>
      </c>
      <c r="G29" s="36">
        <f t="shared" si="2"/>
        <v>2</v>
      </c>
      <c r="H29" s="36">
        <f t="shared" si="1"/>
        <v>24</v>
      </c>
      <c r="I29" s="82">
        <v>0</v>
      </c>
      <c r="J29" s="71" t="s">
        <v>215</v>
      </c>
      <c r="K29" s="49">
        <v>6.4</v>
      </c>
      <c r="L29" s="5"/>
    </row>
    <row r="30" spans="1:12" ht="12.75">
      <c r="A30" s="34" t="s">
        <v>36</v>
      </c>
      <c r="B30" s="4">
        <v>78014</v>
      </c>
      <c r="C30" s="36">
        <f t="shared" si="3"/>
        <v>8</v>
      </c>
      <c r="D30" s="36">
        <f t="shared" si="0"/>
        <v>96</v>
      </c>
      <c r="E30" s="5"/>
      <c r="F30" s="4">
        <v>41729</v>
      </c>
      <c r="G30" s="36">
        <f t="shared" si="2"/>
        <v>3</v>
      </c>
      <c r="H30" s="36">
        <f t="shared" si="1"/>
        <v>36</v>
      </c>
      <c r="I30" s="82">
        <v>0</v>
      </c>
      <c r="J30" s="71" t="s">
        <v>215</v>
      </c>
      <c r="K30" s="49">
        <v>6.4</v>
      </c>
      <c r="L30" s="5"/>
    </row>
    <row r="31" spans="1:12" ht="12.75">
      <c r="A31" s="34" t="s">
        <v>37</v>
      </c>
      <c r="B31" s="4">
        <v>78022</v>
      </c>
      <c r="C31" s="36">
        <f t="shared" si="3"/>
        <v>8</v>
      </c>
      <c r="D31" s="36">
        <f t="shared" si="0"/>
        <v>96</v>
      </c>
      <c r="E31" s="5"/>
      <c r="F31" s="4">
        <v>41732</v>
      </c>
      <c r="G31" s="36">
        <f t="shared" si="2"/>
        <v>3</v>
      </c>
      <c r="H31" s="36">
        <f t="shared" si="1"/>
        <v>36</v>
      </c>
      <c r="I31" s="82">
        <v>0</v>
      </c>
      <c r="J31" s="71" t="s">
        <v>215</v>
      </c>
      <c r="K31" s="49">
        <v>6.4</v>
      </c>
      <c r="L31" s="5"/>
    </row>
    <row r="32" spans="1:12" ht="12.75">
      <c r="A32" s="34" t="s">
        <v>38</v>
      </c>
      <c r="B32" s="4">
        <v>78030</v>
      </c>
      <c r="C32" s="36">
        <f t="shared" si="3"/>
        <v>8</v>
      </c>
      <c r="D32" s="36">
        <f t="shared" si="0"/>
        <v>96</v>
      </c>
      <c r="E32" s="5"/>
      <c r="F32" s="4">
        <v>41735</v>
      </c>
      <c r="G32" s="36">
        <f t="shared" si="2"/>
        <v>3</v>
      </c>
      <c r="H32" s="36">
        <f t="shared" si="1"/>
        <v>36</v>
      </c>
      <c r="I32" s="82">
        <f>H32/D32</f>
        <v>0.375</v>
      </c>
      <c r="J32" s="71" t="s">
        <v>215</v>
      </c>
      <c r="K32" s="49">
        <v>6.4</v>
      </c>
      <c r="L32" s="5"/>
    </row>
    <row r="33" spans="1:12" ht="12.75">
      <c r="A33" s="34" t="s">
        <v>39</v>
      </c>
      <c r="B33" s="4">
        <v>78037</v>
      </c>
      <c r="C33" s="36">
        <f t="shared" si="3"/>
        <v>7</v>
      </c>
      <c r="D33" s="36">
        <f t="shared" si="0"/>
        <v>84</v>
      </c>
      <c r="E33" s="5"/>
      <c r="F33" s="4">
        <v>41738</v>
      </c>
      <c r="G33" s="36">
        <f t="shared" si="2"/>
        <v>3</v>
      </c>
      <c r="H33" s="36">
        <f t="shared" si="1"/>
        <v>36</v>
      </c>
      <c r="I33" s="82">
        <v>0</v>
      </c>
      <c r="J33" s="71">
        <v>35</v>
      </c>
      <c r="K33" s="49">
        <v>6.4</v>
      </c>
      <c r="L33" s="5"/>
    </row>
    <row r="34" spans="1:12" ht="12.75">
      <c r="A34" s="34" t="s">
        <v>40</v>
      </c>
      <c r="B34" s="4">
        <v>78044</v>
      </c>
      <c r="C34" s="36">
        <f t="shared" si="3"/>
        <v>7</v>
      </c>
      <c r="D34" s="36">
        <f t="shared" si="0"/>
        <v>84</v>
      </c>
      <c r="E34" s="5"/>
      <c r="F34" s="4">
        <v>41740</v>
      </c>
      <c r="G34" s="36">
        <f t="shared" si="2"/>
        <v>2</v>
      </c>
      <c r="H34" s="36">
        <f t="shared" si="1"/>
        <v>24</v>
      </c>
      <c r="I34" s="82">
        <v>0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78051</v>
      </c>
      <c r="C35" s="36">
        <f t="shared" si="3"/>
        <v>7</v>
      </c>
      <c r="D35" s="36">
        <f t="shared" si="0"/>
        <v>84</v>
      </c>
      <c r="E35" s="5"/>
      <c r="F35" s="4">
        <v>41743</v>
      </c>
      <c r="G35" s="36">
        <f t="shared" si="2"/>
        <v>3</v>
      </c>
      <c r="H35" s="36">
        <f t="shared" si="1"/>
        <v>36</v>
      </c>
      <c r="I35" s="82">
        <v>0</v>
      </c>
      <c r="J35" s="71">
        <v>35</v>
      </c>
      <c r="K35" s="49">
        <v>6.4</v>
      </c>
      <c r="L35" s="5"/>
    </row>
    <row r="36" spans="1:12" ht="12.75">
      <c r="A36" s="34" t="s">
        <v>42</v>
      </c>
      <c r="B36" s="4">
        <v>78058</v>
      </c>
      <c r="C36" s="36">
        <f t="shared" si="3"/>
        <v>7</v>
      </c>
      <c r="D36" s="36">
        <f t="shared" si="0"/>
        <v>84</v>
      </c>
      <c r="E36" s="5"/>
      <c r="F36" s="4">
        <v>41746</v>
      </c>
      <c r="G36" s="36">
        <f t="shared" si="2"/>
        <v>3</v>
      </c>
      <c r="H36" s="36">
        <f t="shared" si="1"/>
        <v>36</v>
      </c>
      <c r="I36" s="82">
        <v>0</v>
      </c>
      <c r="J36" s="71">
        <v>35</v>
      </c>
      <c r="K36" s="49">
        <v>6.4</v>
      </c>
      <c r="L36" s="5"/>
    </row>
    <row r="37" spans="1:12" ht="12.75">
      <c r="A37" s="34" t="s">
        <v>43</v>
      </c>
      <c r="B37" s="4">
        <v>78066</v>
      </c>
      <c r="C37" s="36">
        <f t="shared" si="3"/>
        <v>8</v>
      </c>
      <c r="D37" s="36">
        <f t="shared" si="0"/>
        <v>96</v>
      </c>
      <c r="E37" s="5"/>
      <c r="F37" s="4">
        <v>41749</v>
      </c>
      <c r="G37" s="36">
        <f t="shared" si="2"/>
        <v>3</v>
      </c>
      <c r="H37" s="36">
        <f t="shared" si="1"/>
        <v>36</v>
      </c>
      <c r="I37" s="82">
        <v>0</v>
      </c>
      <c r="J37" s="71">
        <v>35</v>
      </c>
      <c r="K37" s="49">
        <v>6.4</v>
      </c>
      <c r="L37" s="5"/>
    </row>
    <row r="38" spans="1:12" ht="12.75">
      <c r="A38" s="34" t="s">
        <v>44</v>
      </c>
      <c r="B38" s="4">
        <v>78072</v>
      </c>
      <c r="C38" s="36">
        <f t="shared" si="3"/>
        <v>6</v>
      </c>
      <c r="D38" s="36">
        <f t="shared" si="0"/>
        <v>72</v>
      </c>
      <c r="E38" s="5"/>
      <c r="F38" s="4">
        <v>41752</v>
      </c>
      <c r="G38" s="36">
        <f t="shared" si="2"/>
        <v>3</v>
      </c>
      <c r="H38" s="36">
        <f t="shared" si="1"/>
        <v>36</v>
      </c>
      <c r="I38" s="82">
        <f>H38/D38</f>
        <v>0.5</v>
      </c>
      <c r="J38" s="71">
        <v>35</v>
      </c>
      <c r="K38" s="49">
        <v>6.4</v>
      </c>
      <c r="L38" s="5"/>
    </row>
    <row r="39" spans="1:12" ht="12.75">
      <c r="A39" s="34" t="s">
        <v>45</v>
      </c>
      <c r="B39" s="4">
        <v>78079</v>
      </c>
      <c r="C39" s="36">
        <f t="shared" si="3"/>
        <v>7</v>
      </c>
      <c r="D39" s="36">
        <f t="shared" si="0"/>
        <v>84</v>
      </c>
      <c r="E39" s="5"/>
      <c r="F39" s="4">
        <v>41755</v>
      </c>
      <c r="G39" s="36">
        <f t="shared" si="2"/>
        <v>3</v>
      </c>
      <c r="H39" s="36">
        <f t="shared" si="1"/>
        <v>36</v>
      </c>
      <c r="I39" s="82">
        <v>0</v>
      </c>
      <c r="J39" s="71" t="s">
        <v>216</v>
      </c>
      <c r="K39" s="49">
        <v>6.5</v>
      </c>
      <c r="L39" s="5"/>
    </row>
    <row r="40" spans="1:12" ht="12.75">
      <c r="A40" s="34" t="s">
        <v>46</v>
      </c>
      <c r="B40" s="4">
        <v>78086</v>
      </c>
      <c r="C40" s="36">
        <f t="shared" si="3"/>
        <v>7</v>
      </c>
      <c r="D40" s="36">
        <f t="shared" si="0"/>
        <v>84</v>
      </c>
      <c r="E40" s="5"/>
      <c r="F40" s="4">
        <v>41758</v>
      </c>
      <c r="G40" s="36">
        <f t="shared" si="2"/>
        <v>3</v>
      </c>
      <c r="H40" s="36">
        <f t="shared" si="1"/>
        <v>36</v>
      </c>
      <c r="I40" s="82">
        <v>0</v>
      </c>
      <c r="J40" s="71" t="s">
        <v>216</v>
      </c>
      <c r="K40" s="49">
        <v>6.5</v>
      </c>
      <c r="L40" s="5"/>
    </row>
    <row r="41" spans="1:12" ht="12.75">
      <c r="A41" s="34" t="s">
        <v>47</v>
      </c>
      <c r="B41" s="4">
        <v>78093</v>
      </c>
      <c r="C41" s="36">
        <f t="shared" si="3"/>
        <v>7</v>
      </c>
      <c r="D41" s="36">
        <f t="shared" si="0"/>
        <v>84</v>
      </c>
      <c r="E41" s="5"/>
      <c r="F41" s="4">
        <v>41761</v>
      </c>
      <c r="G41" s="36">
        <f t="shared" si="2"/>
        <v>3</v>
      </c>
      <c r="H41" s="36">
        <f t="shared" si="1"/>
        <v>36</v>
      </c>
      <c r="I41" s="82">
        <v>0</v>
      </c>
      <c r="J41" s="71" t="s">
        <v>216</v>
      </c>
      <c r="K41" s="49">
        <v>6.5</v>
      </c>
      <c r="L41" s="5"/>
    </row>
    <row r="42" spans="1:12" ht="12.75">
      <c r="A42" s="34" t="s">
        <v>48</v>
      </c>
      <c r="B42" s="4">
        <v>78099</v>
      </c>
      <c r="C42" s="36">
        <f t="shared" si="3"/>
        <v>6</v>
      </c>
      <c r="D42" s="36">
        <f t="shared" si="0"/>
        <v>72</v>
      </c>
      <c r="E42" s="5"/>
      <c r="F42" s="4">
        <v>41764</v>
      </c>
      <c r="G42" s="36">
        <f t="shared" si="2"/>
        <v>3</v>
      </c>
      <c r="H42" s="36">
        <f t="shared" si="1"/>
        <v>36</v>
      </c>
      <c r="I42" s="82">
        <v>0</v>
      </c>
      <c r="J42" s="71" t="s">
        <v>216</v>
      </c>
      <c r="K42" s="49">
        <v>6.5</v>
      </c>
      <c r="L42" s="5"/>
    </row>
    <row r="43" spans="1:12" ht="12.75">
      <c r="A43" s="4" t="s">
        <v>49</v>
      </c>
      <c r="B43" s="4">
        <v>78105</v>
      </c>
      <c r="C43" s="36">
        <f t="shared" si="3"/>
        <v>6</v>
      </c>
      <c r="D43" s="36">
        <f t="shared" si="0"/>
        <v>72</v>
      </c>
      <c r="E43" s="5"/>
      <c r="F43" s="4">
        <v>41766</v>
      </c>
      <c r="G43" s="36">
        <f t="shared" si="2"/>
        <v>2</v>
      </c>
      <c r="H43" s="36">
        <f t="shared" si="1"/>
        <v>24</v>
      </c>
      <c r="I43" s="82">
        <v>0</v>
      </c>
      <c r="J43" s="71" t="s">
        <v>217</v>
      </c>
      <c r="K43" s="49">
        <v>6.5</v>
      </c>
      <c r="L43" s="5"/>
    </row>
    <row r="44" spans="1:12" ht="12.75">
      <c r="A44" s="16" t="s">
        <v>50</v>
      </c>
      <c r="D44" s="5">
        <f>SUM(D20:D43)</f>
        <v>1860</v>
      </c>
      <c r="E44" s="5"/>
      <c r="F44" s="5"/>
      <c r="G44" s="5"/>
      <c r="H44" s="5">
        <f>SUM(H20:H43)</f>
        <v>792</v>
      </c>
      <c r="I44" s="5"/>
      <c r="J44" s="5"/>
      <c r="K44" s="5"/>
      <c r="L44" s="5"/>
    </row>
    <row r="45" spans="1:12" ht="12.75">
      <c r="A45" s="16" t="s">
        <v>51</v>
      </c>
      <c r="D45" s="5">
        <f>(B43-B19)*12</f>
        <v>1860</v>
      </c>
      <c r="E45" s="5"/>
      <c r="F45" s="5"/>
      <c r="G45" s="5"/>
      <c r="H45" s="5">
        <f>(F43-F19)*12</f>
        <v>792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212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214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3"/>
      <c r="G1" s="3"/>
    </row>
    <row r="2" spans="1:7" ht="12.75">
      <c r="A2" s="2" t="s">
        <v>154</v>
      </c>
      <c r="B2" s="2"/>
      <c r="C2" s="2"/>
      <c r="D2" s="3"/>
      <c r="E2" s="2"/>
      <c r="F2" s="3"/>
      <c r="G2" s="3"/>
    </row>
    <row r="3" spans="1:7" ht="15.75">
      <c r="A3" s="93" t="s">
        <v>155</v>
      </c>
      <c r="B3" s="93"/>
      <c r="C3" s="93"/>
      <c r="D3" s="39"/>
      <c r="E3" s="2" t="s">
        <v>2</v>
      </c>
      <c r="F3" s="92" t="s">
        <v>156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14.25">
      <c r="A5" s="1"/>
      <c r="B5" s="1"/>
      <c r="C5" s="1"/>
      <c r="D5" s="3"/>
      <c r="E5" s="2" t="s">
        <v>158</v>
      </c>
      <c r="F5" s="94" t="s">
        <v>159</v>
      </c>
      <c r="G5" s="94"/>
    </row>
    <row r="6" spans="1:7" ht="12.75">
      <c r="A6" s="2" t="s">
        <v>6</v>
      </c>
      <c r="B6" s="2"/>
      <c r="C6" s="2"/>
      <c r="D6" s="2"/>
      <c r="E6" s="2"/>
      <c r="F6" s="95" t="s">
        <v>160</v>
      </c>
      <c r="G6" s="95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">
        <v>209</v>
      </c>
      <c r="B10" s="2"/>
      <c r="C10" s="2"/>
      <c r="D10" s="2"/>
      <c r="E10" s="2"/>
      <c r="F10" s="2"/>
      <c r="G10" s="2"/>
    </row>
    <row r="11" spans="1:7" ht="15.75">
      <c r="A11" s="96" t="s">
        <v>162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49"/>
      <c r="C17" s="49"/>
      <c r="D17" s="49"/>
      <c r="E17" s="49"/>
      <c r="F17" s="49"/>
      <c r="G17" s="5"/>
    </row>
    <row r="18" spans="1:7" ht="12.75">
      <c r="A18" s="34" t="s">
        <v>26</v>
      </c>
      <c r="B18" s="49">
        <f>'тр_2 прием'!D20+'тр_3 прием'!D20+'тр_4 прием'!D20</f>
        <v>3920</v>
      </c>
      <c r="C18" s="50"/>
      <c r="D18" s="49">
        <f>'тр_2 прием'!H20+'тр_3 прием'!H20+'тр_4 прием'!H20</f>
        <v>3920</v>
      </c>
      <c r="E18" s="50">
        <f>D18/B18</f>
        <v>1</v>
      </c>
      <c r="F18" s="51"/>
      <c r="G18" s="52"/>
    </row>
    <row r="19" spans="1:7" ht="12.75">
      <c r="A19" s="34" t="s">
        <v>27</v>
      </c>
      <c r="B19" s="49">
        <f>'тр_2 прием'!D21+'тр_3 прием'!D21+'тр_4 прием'!D21</f>
        <v>4200</v>
      </c>
      <c r="C19" s="50"/>
      <c r="D19" s="49">
        <f>'тр_2 прием'!H21+'тр_3 прием'!H21+'тр_4 прием'!H21</f>
        <v>4480</v>
      </c>
      <c r="E19" s="50">
        <f aca="true" t="shared" si="0" ref="E19:E41">D19/B19</f>
        <v>1.0666666666666667</v>
      </c>
      <c r="F19" s="51"/>
      <c r="G19" s="52"/>
    </row>
    <row r="20" spans="1:7" ht="12.75">
      <c r="A20" s="34" t="s">
        <v>28</v>
      </c>
      <c r="B20" s="49">
        <f>'тр_2 прием'!D22+'тр_3 прием'!D22+'тр_4 прием'!D22</f>
        <v>1680</v>
      </c>
      <c r="C20" s="50"/>
      <c r="D20" s="49">
        <f>'тр_2 прием'!H22+'тр_3 прием'!H22+'тр_4 прием'!H22</f>
        <v>3920</v>
      </c>
      <c r="E20" s="50">
        <f t="shared" si="0"/>
        <v>2.3333333333333335</v>
      </c>
      <c r="F20" s="51"/>
      <c r="G20" s="52"/>
    </row>
    <row r="21" spans="1:7" ht="12.75">
      <c r="A21" s="34" t="s">
        <v>29</v>
      </c>
      <c r="B21" s="49">
        <f>'тр_2 прием'!D23+'тр_3 прием'!D23+'тр_4 прием'!D23</f>
        <v>840</v>
      </c>
      <c r="C21" s="50"/>
      <c r="D21" s="49">
        <f>'тр_2 прием'!H23+'тр_3 прием'!H23+'тр_4 прием'!H23</f>
        <v>4480</v>
      </c>
      <c r="E21" s="50">
        <f t="shared" si="0"/>
        <v>5.333333333333333</v>
      </c>
      <c r="F21" s="51"/>
      <c r="G21" s="52"/>
    </row>
    <row r="22" spans="1:7" ht="12.75">
      <c r="A22" s="34" t="s">
        <v>30</v>
      </c>
      <c r="B22" s="49">
        <f>'тр_2 прием'!D24+'тр_3 прием'!D24+'тр_4 прием'!D24</f>
        <v>1960</v>
      </c>
      <c r="C22" s="50"/>
      <c r="D22" s="49">
        <f>'тр_2 прием'!H24+'тр_3 прием'!H24+'тр_4 прием'!H24</f>
        <v>3920</v>
      </c>
      <c r="E22" s="50">
        <f t="shared" si="0"/>
        <v>2</v>
      </c>
      <c r="F22" s="51"/>
      <c r="G22" s="52"/>
    </row>
    <row r="23" spans="1:7" ht="12.75">
      <c r="A23" s="34" t="s">
        <v>31</v>
      </c>
      <c r="B23" s="49">
        <f>'тр_2 прием'!D25+'тр_3 прием'!D25+'тр_4 прием'!D25</f>
        <v>1120</v>
      </c>
      <c r="C23" s="50"/>
      <c r="D23" s="49">
        <f>'тр_2 прием'!H25+'тр_3 прием'!H25+'тр_4 прием'!H25</f>
        <v>3640</v>
      </c>
      <c r="E23" s="50">
        <f t="shared" si="0"/>
        <v>3.25</v>
      </c>
      <c r="F23" s="51"/>
      <c r="G23" s="52"/>
    </row>
    <row r="24" spans="1:7" ht="12.75">
      <c r="A24" s="34" t="s">
        <v>32</v>
      </c>
      <c r="B24" s="49">
        <f>'тр_2 прием'!D26+'тр_3 прием'!D26+'тр_4 прием'!D26</f>
        <v>1680</v>
      </c>
      <c r="C24" s="50"/>
      <c r="D24" s="49">
        <f>'тр_2 прием'!H26+'тр_3 прием'!H26+'тр_4 прием'!H26</f>
        <v>3640</v>
      </c>
      <c r="E24" s="50">
        <f t="shared" si="0"/>
        <v>2.1666666666666665</v>
      </c>
      <c r="F24" s="51"/>
      <c r="G24" s="52"/>
    </row>
    <row r="25" spans="1:7" ht="12.75">
      <c r="A25" s="34" t="s">
        <v>33</v>
      </c>
      <c r="B25" s="49">
        <f>'тр_2 прием'!D27+'тр_3 прием'!D27+'тр_4 прием'!D27</f>
        <v>3080</v>
      </c>
      <c r="C25" s="50"/>
      <c r="D25" s="49">
        <f>'тр_2 прием'!H27+'тр_3 прием'!H27+'тр_4 прием'!H27</f>
        <v>3080</v>
      </c>
      <c r="E25" s="50">
        <f t="shared" si="0"/>
        <v>1</v>
      </c>
      <c r="F25" s="51"/>
      <c r="G25" s="52"/>
    </row>
    <row r="26" spans="1:7" ht="12.75">
      <c r="A26" s="34" t="s">
        <v>34</v>
      </c>
      <c r="B26" s="49">
        <f>'тр_2 прием'!D28+'тр_3 прием'!D28+'тр_4 прием'!D28</f>
        <v>2520</v>
      </c>
      <c r="C26" s="50"/>
      <c r="D26" s="49">
        <f>'тр_2 прием'!H28+'тр_3 прием'!H28+'тр_4 прием'!H28</f>
        <v>1400</v>
      </c>
      <c r="E26" s="50">
        <f t="shared" si="0"/>
        <v>0.5555555555555556</v>
      </c>
      <c r="F26" s="51"/>
      <c r="G26" s="52"/>
    </row>
    <row r="27" spans="1:7" ht="12.75">
      <c r="A27" s="34" t="s">
        <v>35</v>
      </c>
      <c r="B27" s="49">
        <f>'тр_2 прием'!D29+'тр_3 прием'!D29+'тр_4 прием'!D29</f>
        <v>2800</v>
      </c>
      <c r="C27" s="50"/>
      <c r="D27" s="49">
        <f>'тр_2 прием'!H29+'тр_3 прием'!H29+'тр_4 прием'!H29</f>
        <v>1960</v>
      </c>
      <c r="E27" s="50">
        <f t="shared" si="0"/>
        <v>0.7</v>
      </c>
      <c r="F27" s="51"/>
      <c r="G27" s="52"/>
    </row>
    <row r="28" spans="1:7" ht="12.75">
      <c r="A28" s="34" t="s">
        <v>36</v>
      </c>
      <c r="B28" s="49">
        <f>'тр_2 прием'!D30+'тр_3 прием'!D30+'тр_4 прием'!D30</f>
        <v>3640</v>
      </c>
      <c r="C28" s="50"/>
      <c r="D28" s="49">
        <f>'тр_2 прием'!H30+'тр_3 прием'!H30+'тр_4 прием'!H30</f>
        <v>1960</v>
      </c>
      <c r="E28" s="50">
        <f t="shared" si="0"/>
        <v>0.5384615384615384</v>
      </c>
      <c r="F28" s="51"/>
      <c r="G28" s="52"/>
    </row>
    <row r="29" spans="1:7" ht="12.75">
      <c r="A29" s="34" t="s">
        <v>37</v>
      </c>
      <c r="B29" s="49">
        <f>'тр_2 прием'!D31+'тр_3 прием'!D31+'тр_4 прием'!D31</f>
        <v>2800</v>
      </c>
      <c r="C29" s="50"/>
      <c r="D29" s="49">
        <f>'тр_2 прием'!H31+'тр_3 прием'!H31+'тр_4 прием'!H31</f>
        <v>1680</v>
      </c>
      <c r="E29" s="50">
        <f t="shared" si="0"/>
        <v>0.6</v>
      </c>
      <c r="F29" s="51"/>
      <c r="G29" s="52"/>
    </row>
    <row r="30" spans="1:7" ht="12.75">
      <c r="A30" s="34" t="s">
        <v>38</v>
      </c>
      <c r="B30" s="49">
        <f>'тр_2 прием'!D32+'тр_3 прием'!D32+'тр_4 прием'!D32</f>
        <v>2520</v>
      </c>
      <c r="C30" s="50"/>
      <c r="D30" s="49">
        <f>'тр_2 прием'!H32+'тр_3 прием'!H32+'тр_4 прием'!H32</f>
        <v>2240</v>
      </c>
      <c r="E30" s="50">
        <f t="shared" si="0"/>
        <v>0.8888888888888888</v>
      </c>
      <c r="F30" s="51"/>
      <c r="G30" s="52"/>
    </row>
    <row r="31" spans="1:7" ht="12.75">
      <c r="A31" s="34" t="s">
        <v>39</v>
      </c>
      <c r="B31" s="49">
        <f>'тр_2 прием'!D33+'тр_3 прием'!D33+'тр_4 прием'!D33</f>
        <v>2520</v>
      </c>
      <c r="C31" s="50"/>
      <c r="D31" s="49">
        <f>'тр_2 прием'!H33+'тр_3 прием'!H33+'тр_4 прием'!H33</f>
        <v>2240</v>
      </c>
      <c r="E31" s="50">
        <f t="shared" si="0"/>
        <v>0.8888888888888888</v>
      </c>
      <c r="F31" s="51"/>
      <c r="G31" s="52"/>
    </row>
    <row r="32" spans="1:7" ht="12.75">
      <c r="A32" s="34" t="s">
        <v>40</v>
      </c>
      <c r="B32" s="49">
        <f>'тр_2 прием'!D34+'тр_3 прием'!D34+'тр_4 прием'!D34</f>
        <v>2520</v>
      </c>
      <c r="C32" s="50"/>
      <c r="D32" s="49">
        <f>'тр_2 прием'!H34+'тр_3 прием'!H34+'тр_4 прием'!H34</f>
        <v>3080</v>
      </c>
      <c r="E32" s="50">
        <f t="shared" si="0"/>
        <v>1.2222222222222223</v>
      </c>
      <c r="F32" s="51"/>
      <c r="G32" s="52"/>
    </row>
    <row r="33" spans="1:7" ht="12.75">
      <c r="A33" s="34" t="s">
        <v>41</v>
      </c>
      <c r="B33" s="49">
        <f>'тр_2 прием'!D35+'тр_3 прием'!D35+'тр_4 прием'!D35</f>
        <v>1680</v>
      </c>
      <c r="C33" s="50"/>
      <c r="D33" s="49">
        <f>'тр_2 прием'!H35+'тр_3 прием'!H35+'тр_4 прием'!H35</f>
        <v>3080</v>
      </c>
      <c r="E33" s="50">
        <f t="shared" si="0"/>
        <v>1.8333333333333333</v>
      </c>
      <c r="F33" s="51"/>
      <c r="G33" s="52"/>
    </row>
    <row r="34" spans="1:7" ht="12.75">
      <c r="A34" s="34" t="s">
        <v>42</v>
      </c>
      <c r="B34" s="49">
        <f>'тр_2 прием'!D36+'тр_3 прием'!D36+'тр_4 прием'!D36</f>
        <v>2520</v>
      </c>
      <c r="C34" s="50"/>
      <c r="D34" s="49">
        <f>'тр_2 прием'!H36+'тр_3 прием'!H36+'тр_4 прием'!H36</f>
        <v>2520</v>
      </c>
      <c r="E34" s="50">
        <f t="shared" si="0"/>
        <v>1</v>
      </c>
      <c r="F34" s="51"/>
      <c r="G34" s="52"/>
    </row>
    <row r="35" spans="1:7" ht="12.75">
      <c r="A35" s="34" t="s">
        <v>43</v>
      </c>
      <c r="B35" s="49">
        <f>'тр_2 прием'!D37+'тр_3 прием'!D37+'тр_4 прием'!D37</f>
        <v>2800</v>
      </c>
      <c r="C35" s="50"/>
      <c r="D35" s="49">
        <f>'тр_2 прием'!H37+'тр_3 прием'!H37+'тр_4 прием'!H37</f>
        <v>2240</v>
      </c>
      <c r="E35" s="50">
        <f t="shared" si="0"/>
        <v>0.8</v>
      </c>
      <c r="F35" s="51"/>
      <c r="G35" s="52" t="s">
        <v>172</v>
      </c>
    </row>
    <row r="36" spans="1:7" ht="12.75">
      <c r="A36" s="34" t="s">
        <v>44</v>
      </c>
      <c r="B36" s="49">
        <f>'тр_2 прием'!D38+'тр_3 прием'!D38+'тр_4 прием'!D38</f>
        <v>2800</v>
      </c>
      <c r="C36" s="50"/>
      <c r="D36" s="49">
        <f>'тр_2 прием'!H38+'тр_3 прием'!H38+'тр_4 прием'!H38</f>
        <v>3080</v>
      </c>
      <c r="E36" s="50">
        <f t="shared" si="0"/>
        <v>1.1</v>
      </c>
      <c r="F36" s="51"/>
      <c r="G36" s="52"/>
    </row>
    <row r="37" spans="1:7" ht="12.75">
      <c r="A37" s="34" t="s">
        <v>45</v>
      </c>
      <c r="B37" s="49">
        <f>'тр_2 прием'!D39+'тр_3 прием'!D39+'тр_4 прием'!D39</f>
        <v>3360</v>
      </c>
      <c r="C37" s="50"/>
      <c r="D37" s="49">
        <f>'тр_2 прием'!H39+'тр_3 прием'!H39+'тр_4 прием'!H39</f>
        <v>2520</v>
      </c>
      <c r="E37" s="50">
        <f t="shared" si="0"/>
        <v>0.75</v>
      </c>
      <c r="F37" s="51"/>
      <c r="G37" s="52"/>
    </row>
    <row r="38" spans="1:7" ht="12.75">
      <c r="A38" s="34" t="s">
        <v>46</v>
      </c>
      <c r="B38" s="49">
        <f>'тр_2 прием'!D40+'тр_3 прием'!D40+'тр_4 прием'!D40</f>
        <v>2520</v>
      </c>
      <c r="C38" s="50"/>
      <c r="D38" s="49">
        <f>'тр_2 прием'!H40+'тр_3 прием'!H40+'тр_4 прием'!H40</f>
        <v>2520</v>
      </c>
      <c r="E38" s="50">
        <f t="shared" si="0"/>
        <v>1</v>
      </c>
      <c r="F38" s="51"/>
      <c r="G38" s="52"/>
    </row>
    <row r="39" spans="1:7" ht="12.75">
      <c r="A39" s="34" t="s">
        <v>47</v>
      </c>
      <c r="B39" s="49">
        <f>'тр_2 прием'!D41+'тр_3 прием'!D41+'тр_4 прием'!D41</f>
        <v>4200</v>
      </c>
      <c r="C39" s="50"/>
      <c r="D39" s="49">
        <f>'тр_2 прием'!H41+'тр_3 прием'!H41+'тр_4 прием'!H41</f>
        <v>1960</v>
      </c>
      <c r="E39" s="50">
        <f t="shared" si="0"/>
        <v>0.4666666666666667</v>
      </c>
      <c r="F39" s="51"/>
      <c r="G39" s="52"/>
    </row>
    <row r="40" spans="1:7" ht="12.75">
      <c r="A40" s="34" t="s">
        <v>48</v>
      </c>
      <c r="B40" s="49">
        <f>'тр_2 прием'!D42+'тр_3 прием'!D42+'тр_4 прием'!D42</f>
        <v>3360</v>
      </c>
      <c r="C40" s="50"/>
      <c r="D40" s="49">
        <f>'тр_2 прием'!H42+'тр_3 прием'!H42+'тр_4 прием'!H42</f>
        <v>2240</v>
      </c>
      <c r="E40" s="50">
        <f t="shared" si="0"/>
        <v>0.6666666666666666</v>
      </c>
      <c r="F40" s="51"/>
      <c r="G40" s="52"/>
    </row>
    <row r="41" spans="1:7" ht="12.75">
      <c r="A41" s="34" t="s">
        <v>49</v>
      </c>
      <c r="B41" s="49">
        <f>'тр_2 прием'!D43+'тр_3 прием'!D43+'тр_4 прием'!D43</f>
        <v>3080</v>
      </c>
      <c r="C41" s="50"/>
      <c r="D41" s="49">
        <f>'тр_2 прием'!H43+'тр_3 прием'!H43+'тр_4 прием'!H43</f>
        <v>3080</v>
      </c>
      <c r="E41" s="50">
        <f t="shared" si="0"/>
        <v>1</v>
      </c>
      <c r="F41" s="51"/>
      <c r="G41" s="52"/>
    </row>
    <row r="42" spans="1:7" ht="12.75">
      <c r="A42" s="53" t="s">
        <v>173</v>
      </c>
      <c r="B42" s="54">
        <f>SUM(B17:B41)</f>
        <v>64120</v>
      </c>
      <c r="C42" s="49"/>
      <c r="D42" s="54">
        <f>SUM(D17:D41)</f>
        <v>68880</v>
      </c>
      <c r="E42" s="55">
        <f>D42/B42</f>
        <v>1.074235807860262</v>
      </c>
      <c r="F42" s="49"/>
      <c r="G42" s="5"/>
    </row>
    <row r="43" spans="1:7" ht="12.75">
      <c r="A43" s="48" t="s">
        <v>174</v>
      </c>
      <c r="B43" s="5"/>
      <c r="C43" s="5"/>
      <c r="D43" s="5"/>
      <c r="E43" s="5"/>
      <c r="F43" s="5"/>
      <c r="G43" s="5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8960</v>
      </c>
      <c r="C47" s="5"/>
      <c r="D47" s="61">
        <f>SUM(D26:D28)</f>
        <v>5320</v>
      </c>
      <c r="E47" s="61">
        <f>B47/3</f>
        <v>2986.6666666666665</v>
      </c>
      <c r="F47" s="61">
        <f>D47/3</f>
        <v>1773.3333333333333</v>
      </c>
      <c r="G47" s="37">
        <f>F47/E47</f>
        <v>0.59375</v>
      </c>
    </row>
    <row r="48" spans="1:7" ht="12.75">
      <c r="A48" s="5" t="s">
        <v>181</v>
      </c>
      <c r="B48" s="61">
        <f>SUM(B35:B38)</f>
        <v>11480</v>
      </c>
      <c r="C48" s="5"/>
      <c r="D48" s="61">
        <f>SUM(D35:D38)</f>
        <v>10360</v>
      </c>
      <c r="E48" s="61">
        <f>B48/4</f>
        <v>2870</v>
      </c>
      <c r="F48" s="61">
        <f>D48/4</f>
        <v>2590</v>
      </c>
      <c r="G48" s="37">
        <f>F48/E48</f>
        <v>0.9024390243902439</v>
      </c>
    </row>
    <row r="49" spans="1:7" ht="12.75">
      <c r="A49" s="5" t="s">
        <v>182</v>
      </c>
      <c r="B49" s="61">
        <f>B42</f>
        <v>64120</v>
      </c>
      <c r="C49" s="5"/>
      <c r="D49" s="61">
        <f>D42</f>
        <v>68880</v>
      </c>
      <c r="E49" s="61">
        <f>B49/24</f>
        <v>2671.6666666666665</v>
      </c>
      <c r="F49" s="61">
        <f>D49/24</f>
        <v>2870</v>
      </c>
      <c r="G49" s="37">
        <f>F49/E49</f>
        <v>1.074235807860262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 t="s">
        <v>183</v>
      </c>
      <c r="C52" s="3"/>
      <c r="D52" s="3"/>
      <c r="E52" s="3"/>
      <c r="F52" s="3"/>
      <c r="G52" s="3"/>
    </row>
    <row r="53" spans="1:7" ht="12.75">
      <c r="A53" s="62"/>
      <c r="B53" s="62"/>
      <c r="C53" s="62"/>
      <c r="D53" s="62"/>
      <c r="E53" s="62"/>
      <c r="F53" s="62"/>
      <c r="G53" s="62"/>
    </row>
    <row r="54" spans="1:7" ht="12.75">
      <c r="A54" s="2"/>
      <c r="B54" s="2"/>
      <c r="C54" s="2"/>
      <c r="D54" s="2"/>
      <c r="E54" s="2"/>
      <c r="F54" s="2"/>
      <c r="G54" s="2"/>
    </row>
  </sheetData>
  <sheetProtection/>
  <mergeCells count="6">
    <mergeCell ref="A1:C1"/>
    <mergeCell ref="A3:C3"/>
    <mergeCell ref="F3:G3"/>
    <mergeCell ref="F5:G5"/>
    <mergeCell ref="F6:G6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7">
      <selection activeCell="K34" sqref="K34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3"/>
      <c r="G1" s="3"/>
    </row>
    <row r="2" spans="1:7" ht="12.75">
      <c r="A2" s="2" t="s">
        <v>154</v>
      </c>
      <c r="B2" s="2"/>
      <c r="C2" s="2"/>
      <c r="D2" s="3"/>
      <c r="E2" s="2"/>
      <c r="F2" s="3"/>
      <c r="G2" s="3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184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14.25">
      <c r="A5" s="1"/>
      <c r="B5" s="1"/>
      <c r="C5" s="1"/>
      <c r="D5" s="3"/>
      <c r="E5" s="2" t="s">
        <v>158</v>
      </c>
      <c r="F5" s="97" t="s">
        <v>185</v>
      </c>
      <c r="G5" s="97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тр_ры прием'!A10</f>
        <v>            вычисления нагрузок и тангенса "фи" за  15 июня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186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49"/>
      <c r="C17" s="49"/>
      <c r="D17" s="49"/>
      <c r="E17" s="49"/>
      <c r="F17" s="49"/>
      <c r="G17" s="5"/>
    </row>
    <row r="18" spans="1:7" ht="12.75">
      <c r="A18" s="34" t="s">
        <v>26</v>
      </c>
      <c r="B18" s="49">
        <f>'ТГ 1'!D20+'ТГ 2'!D20</f>
        <v>13680</v>
      </c>
      <c r="C18" s="50"/>
      <c r="D18" s="49">
        <f>'ТГ 1'!H20+'ТГ 2'!H20</f>
        <v>7200</v>
      </c>
      <c r="E18" s="50">
        <f>D18/B18</f>
        <v>0.5263157894736842</v>
      </c>
      <c r="F18" s="51"/>
      <c r="G18" s="52"/>
    </row>
    <row r="19" spans="1:7" ht="12.75">
      <c r="A19" s="34" t="s">
        <v>27</v>
      </c>
      <c r="B19" s="49">
        <f>'ТГ 1'!D21+'ТГ 2'!D21</f>
        <v>13500</v>
      </c>
      <c r="C19" s="50"/>
      <c r="D19" s="49">
        <f>'ТГ 1'!H21+'ТГ 2'!H21</f>
        <v>7560</v>
      </c>
      <c r="E19" s="50">
        <f aca="true" t="shared" si="0" ref="E19:E42">D19/B19</f>
        <v>0.56</v>
      </c>
      <c r="F19" s="51"/>
      <c r="G19" s="52"/>
    </row>
    <row r="20" spans="1:7" ht="12.75">
      <c r="A20" s="34" t="s">
        <v>28</v>
      </c>
      <c r="B20" s="49">
        <f>'ТГ 1'!D22+'ТГ 2'!D22</f>
        <v>13320</v>
      </c>
      <c r="C20" s="50"/>
      <c r="D20" s="49">
        <f>'ТГ 1'!H22+'ТГ 2'!H22</f>
        <v>7200</v>
      </c>
      <c r="E20" s="50">
        <f t="shared" si="0"/>
        <v>0.5405405405405406</v>
      </c>
      <c r="F20" s="51"/>
      <c r="G20" s="52"/>
    </row>
    <row r="21" spans="1:7" ht="12.75">
      <c r="A21" s="34" t="s">
        <v>29</v>
      </c>
      <c r="B21" s="49">
        <f>'ТГ 1'!D23+'ТГ 2'!D23</f>
        <v>13500</v>
      </c>
      <c r="C21" s="50"/>
      <c r="D21" s="49">
        <f>'ТГ 1'!H23+'ТГ 2'!H23</f>
        <v>6300</v>
      </c>
      <c r="E21" s="50">
        <f t="shared" si="0"/>
        <v>0.4666666666666667</v>
      </c>
      <c r="F21" s="51"/>
      <c r="G21" s="52"/>
    </row>
    <row r="22" spans="1:7" ht="12.75">
      <c r="A22" s="34" t="s">
        <v>30</v>
      </c>
      <c r="B22" s="49">
        <f>'ТГ 1'!D24+'ТГ 2'!D24</f>
        <v>13320</v>
      </c>
      <c r="C22" s="50"/>
      <c r="D22" s="49">
        <f>'ТГ 1'!H24+'ТГ 2'!H24</f>
        <v>7560</v>
      </c>
      <c r="E22" s="50">
        <f t="shared" si="0"/>
        <v>0.5675675675675675</v>
      </c>
      <c r="F22" s="51"/>
      <c r="G22" s="52"/>
    </row>
    <row r="23" spans="1:7" ht="12.75">
      <c r="A23" s="34" t="s">
        <v>31</v>
      </c>
      <c r="B23" s="49">
        <f>'ТГ 1'!D25+'ТГ 2'!D25</f>
        <v>13320</v>
      </c>
      <c r="C23" s="50"/>
      <c r="D23" s="49">
        <f>'ТГ 1'!H25+'ТГ 2'!H25</f>
        <v>7380</v>
      </c>
      <c r="E23" s="50">
        <f t="shared" si="0"/>
        <v>0.5540540540540541</v>
      </c>
      <c r="F23" s="51"/>
      <c r="G23" s="52"/>
    </row>
    <row r="24" spans="1:7" ht="12.75">
      <c r="A24" s="34" t="s">
        <v>32</v>
      </c>
      <c r="B24" s="49">
        <f>'ТГ 1'!D26+'ТГ 2'!D26</f>
        <v>13500</v>
      </c>
      <c r="C24" s="50"/>
      <c r="D24" s="49">
        <f>'ТГ 1'!H26+'ТГ 2'!H26</f>
        <v>7560</v>
      </c>
      <c r="E24" s="50">
        <f t="shared" si="0"/>
        <v>0.56</v>
      </c>
      <c r="F24" s="51"/>
      <c r="G24" s="52"/>
    </row>
    <row r="25" spans="1:7" ht="12.75">
      <c r="A25" s="34" t="s">
        <v>33</v>
      </c>
      <c r="B25" s="49">
        <f>'ТГ 1'!D27+'ТГ 2'!D27</f>
        <v>13500</v>
      </c>
      <c r="C25" s="50"/>
      <c r="D25" s="49">
        <f>'ТГ 1'!H27+'ТГ 2'!H27</f>
        <v>8820</v>
      </c>
      <c r="E25" s="50">
        <f t="shared" si="0"/>
        <v>0.6533333333333333</v>
      </c>
      <c r="F25" s="51"/>
      <c r="G25" s="52"/>
    </row>
    <row r="26" spans="1:7" ht="12.75">
      <c r="A26" s="34" t="s">
        <v>34</v>
      </c>
      <c r="B26" s="49">
        <f>'ТГ 1'!D28+'ТГ 2'!D28</f>
        <v>13500</v>
      </c>
      <c r="C26" s="50"/>
      <c r="D26" s="49">
        <f>'ТГ 1'!H28+'ТГ 2'!H28</f>
        <v>9540</v>
      </c>
      <c r="E26" s="50">
        <f t="shared" si="0"/>
        <v>0.7066666666666667</v>
      </c>
      <c r="F26" s="51"/>
      <c r="G26" s="52"/>
    </row>
    <row r="27" spans="1:7" ht="12.75">
      <c r="A27" s="34" t="s">
        <v>35</v>
      </c>
      <c r="B27" s="49">
        <f>'ТГ 1'!D29+'ТГ 2'!D29</f>
        <v>13860</v>
      </c>
      <c r="C27" s="50"/>
      <c r="D27" s="49">
        <f>'ТГ 1'!H29+'ТГ 2'!H29</f>
        <v>9900</v>
      </c>
      <c r="E27" s="50">
        <f t="shared" si="0"/>
        <v>0.7142857142857143</v>
      </c>
      <c r="F27" s="51"/>
      <c r="G27" s="52"/>
    </row>
    <row r="28" spans="1:7" ht="12.75">
      <c r="A28" s="34" t="s">
        <v>36</v>
      </c>
      <c r="B28" s="49">
        <f>'ТГ 1'!D30+'ТГ 2'!D30</f>
        <v>14220</v>
      </c>
      <c r="C28" s="50"/>
      <c r="D28" s="49">
        <f>'ТГ 1'!H30+'ТГ 2'!H30</f>
        <v>10080</v>
      </c>
      <c r="E28" s="50">
        <f t="shared" si="0"/>
        <v>0.7088607594936709</v>
      </c>
      <c r="F28" s="51"/>
      <c r="G28" s="52"/>
    </row>
    <row r="29" spans="1:7" ht="12.75">
      <c r="A29" s="34" t="s">
        <v>37</v>
      </c>
      <c r="B29" s="49">
        <f>'ТГ 1'!D31+'ТГ 2'!D31</f>
        <v>14400</v>
      </c>
      <c r="C29" s="50"/>
      <c r="D29" s="49">
        <f>'ТГ 1'!H31+'ТГ 2'!H31</f>
        <v>10260</v>
      </c>
      <c r="E29" s="50">
        <f t="shared" si="0"/>
        <v>0.7125</v>
      </c>
      <c r="F29" s="51"/>
      <c r="G29" s="52"/>
    </row>
    <row r="30" spans="1:7" ht="12.75">
      <c r="A30" s="34" t="s">
        <v>38</v>
      </c>
      <c r="B30" s="49">
        <f>'ТГ 1'!D32+'ТГ 2'!D32</f>
        <v>14400</v>
      </c>
      <c r="C30" s="50"/>
      <c r="D30" s="49">
        <f>'ТГ 1'!H32+'ТГ 2'!H32</f>
        <v>9180</v>
      </c>
      <c r="E30" s="50">
        <f t="shared" si="0"/>
        <v>0.6375</v>
      </c>
      <c r="F30" s="51"/>
      <c r="G30" s="52"/>
    </row>
    <row r="31" spans="1:7" ht="12.75">
      <c r="A31" s="34" t="s">
        <v>39</v>
      </c>
      <c r="B31" s="49">
        <f>'ТГ 1'!D33+'ТГ 2'!D33</f>
        <v>14760</v>
      </c>
      <c r="C31" s="50"/>
      <c r="D31" s="49">
        <f>'ТГ 1'!H33+'ТГ 2'!H33</f>
        <v>9360</v>
      </c>
      <c r="E31" s="50">
        <f t="shared" si="0"/>
        <v>0.6341463414634146</v>
      </c>
      <c r="F31" s="51"/>
      <c r="G31" s="52"/>
    </row>
    <row r="32" spans="1:7" ht="12.75">
      <c r="A32" s="34" t="s">
        <v>40</v>
      </c>
      <c r="B32" s="49">
        <f>'ТГ 1'!D34+'ТГ 2'!D34</f>
        <v>14220</v>
      </c>
      <c r="C32" s="50"/>
      <c r="D32" s="49">
        <f>'ТГ 1'!H34+'ТГ 2'!H34</f>
        <v>9000</v>
      </c>
      <c r="E32" s="50">
        <f t="shared" si="0"/>
        <v>0.6329113924050633</v>
      </c>
      <c r="F32" s="51"/>
      <c r="G32" s="52"/>
    </row>
    <row r="33" spans="1:7" ht="12.75">
      <c r="A33" s="34" t="s">
        <v>41</v>
      </c>
      <c r="B33" s="49">
        <f>'ТГ 1'!D35+'ТГ 2'!D35</f>
        <v>14220</v>
      </c>
      <c r="C33" s="50"/>
      <c r="D33" s="49">
        <f>'ТГ 1'!H35+'ТГ 2'!H35</f>
        <v>8280</v>
      </c>
      <c r="E33" s="50">
        <f t="shared" si="0"/>
        <v>0.5822784810126582</v>
      </c>
      <c r="F33" s="51"/>
      <c r="G33" s="52"/>
    </row>
    <row r="34" spans="1:7" ht="12.75">
      <c r="A34" s="34" t="s">
        <v>42</v>
      </c>
      <c r="B34" s="49">
        <f>'ТГ 1'!D36+'ТГ 2'!D36</f>
        <v>13860</v>
      </c>
      <c r="C34" s="50"/>
      <c r="D34" s="49">
        <f>'ТГ 1'!H36+'ТГ 2'!H36</f>
        <v>9540</v>
      </c>
      <c r="E34" s="50">
        <f t="shared" si="0"/>
        <v>0.6883116883116883</v>
      </c>
      <c r="F34" s="51"/>
      <c r="G34" s="52"/>
    </row>
    <row r="35" spans="1:7" ht="12.75">
      <c r="A35" s="34" t="s">
        <v>43</v>
      </c>
      <c r="B35" s="49">
        <f>'ТГ 1'!D37+'ТГ 2'!D37</f>
        <v>14220</v>
      </c>
      <c r="C35" s="50"/>
      <c r="D35" s="49">
        <f>'ТГ 1'!H37+'ТГ 2'!H37</f>
        <v>9720</v>
      </c>
      <c r="E35" s="50">
        <f t="shared" si="0"/>
        <v>0.6835443037974683</v>
      </c>
      <c r="F35" s="51"/>
      <c r="G35" s="52" t="s">
        <v>172</v>
      </c>
    </row>
    <row r="36" spans="1:7" ht="12.75">
      <c r="A36" s="34" t="s">
        <v>44</v>
      </c>
      <c r="B36" s="49">
        <f>'ТГ 1'!D38+'ТГ 2'!D38</f>
        <v>14400</v>
      </c>
      <c r="C36" s="50"/>
      <c r="D36" s="49">
        <f>'ТГ 1'!H38+'ТГ 2'!H38</f>
        <v>8820</v>
      </c>
      <c r="E36" s="50">
        <f t="shared" si="0"/>
        <v>0.6125</v>
      </c>
      <c r="F36" s="51"/>
      <c r="G36" s="52"/>
    </row>
    <row r="37" spans="1:7" ht="12.75">
      <c r="A37" s="34" t="s">
        <v>45</v>
      </c>
      <c r="B37" s="49">
        <f>'ТГ 1'!D39+'ТГ 2'!D39</f>
        <v>14220</v>
      </c>
      <c r="C37" s="50"/>
      <c r="D37" s="49">
        <f>'ТГ 1'!H39+'ТГ 2'!H39</f>
        <v>9360</v>
      </c>
      <c r="E37" s="50">
        <f t="shared" si="0"/>
        <v>0.6582278481012658</v>
      </c>
      <c r="F37" s="51"/>
      <c r="G37" s="52"/>
    </row>
    <row r="38" spans="1:7" ht="12.75">
      <c r="A38" s="34" t="s">
        <v>46</v>
      </c>
      <c r="B38" s="49">
        <f>'ТГ 1'!D40+'ТГ 2'!D40</f>
        <v>13680</v>
      </c>
      <c r="C38" s="50"/>
      <c r="D38" s="49">
        <f>'ТГ 1'!H40+'ТГ 2'!H40</f>
        <v>8640</v>
      </c>
      <c r="E38" s="50">
        <f t="shared" si="0"/>
        <v>0.631578947368421</v>
      </c>
      <c r="F38" s="51"/>
      <c r="G38" s="52"/>
    </row>
    <row r="39" spans="1:7" ht="12.75">
      <c r="A39" s="34" t="s">
        <v>47</v>
      </c>
      <c r="B39" s="49">
        <f>'ТГ 1'!D41+'ТГ 2'!D41</f>
        <v>13680</v>
      </c>
      <c r="C39" s="50"/>
      <c r="D39" s="49">
        <f>'ТГ 1'!H41+'ТГ 2'!H41</f>
        <v>9360</v>
      </c>
      <c r="E39" s="50">
        <f t="shared" si="0"/>
        <v>0.6842105263157895</v>
      </c>
      <c r="F39" s="51"/>
      <c r="G39" s="52"/>
    </row>
    <row r="40" spans="1:7" ht="12.75">
      <c r="A40" s="34" t="s">
        <v>48</v>
      </c>
      <c r="B40" s="49">
        <f>'ТГ 1'!D42+'ТГ 2'!D42</f>
        <v>13860</v>
      </c>
      <c r="C40" s="50"/>
      <c r="D40" s="49">
        <f>'ТГ 1'!H42+'ТГ 2'!H42</f>
        <v>9360</v>
      </c>
      <c r="E40" s="50">
        <f t="shared" si="0"/>
        <v>0.6753246753246753</v>
      </c>
      <c r="F40" s="51"/>
      <c r="G40" s="52"/>
    </row>
    <row r="41" spans="1:7" ht="12.75">
      <c r="A41" s="34" t="s">
        <v>49</v>
      </c>
      <c r="B41" s="49">
        <f>'ТГ 1'!D43+'ТГ 2'!D43</f>
        <v>13500</v>
      </c>
      <c r="C41" s="50"/>
      <c r="D41" s="49">
        <f>'ТГ 1'!H43+'ТГ 2'!H43</f>
        <v>8460</v>
      </c>
      <c r="E41" s="50">
        <f>D41/B41</f>
        <v>0.6266666666666667</v>
      </c>
      <c r="F41" s="51"/>
      <c r="G41" s="52"/>
    </row>
    <row r="42" spans="1:7" ht="12.75">
      <c r="A42" s="53" t="s">
        <v>173</v>
      </c>
      <c r="B42" s="54">
        <f>SUM(B17:B41)</f>
        <v>332640</v>
      </c>
      <c r="C42" s="49"/>
      <c r="D42" s="54">
        <f>SUM(D17:D41)</f>
        <v>208440</v>
      </c>
      <c r="E42" s="55">
        <f t="shared" si="0"/>
        <v>0.6266233766233766</v>
      </c>
      <c r="F42" s="49"/>
      <c r="G42" s="5"/>
    </row>
    <row r="43" spans="1:7" ht="12.75">
      <c r="A43" s="48" t="s">
        <v>174</v>
      </c>
      <c r="B43" s="5"/>
      <c r="C43" s="5"/>
      <c r="D43" s="5"/>
      <c r="E43" s="5"/>
      <c r="F43" s="5"/>
      <c r="G43" s="5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41580</v>
      </c>
      <c r="C47" s="5"/>
      <c r="D47" s="61">
        <f>SUM(D26:D28)</f>
        <v>29520</v>
      </c>
      <c r="E47" s="36">
        <f>B47/3</f>
        <v>13860</v>
      </c>
      <c r="F47" s="36">
        <f>D47/3</f>
        <v>9840</v>
      </c>
      <c r="G47" s="37">
        <f>F47/E47</f>
        <v>0.70995670995671</v>
      </c>
    </row>
    <row r="48" spans="1:7" ht="12.75">
      <c r="A48" s="5" t="s">
        <v>181</v>
      </c>
      <c r="B48" s="61">
        <f>SUM(B35:B38)</f>
        <v>56520</v>
      </c>
      <c r="C48" s="5"/>
      <c r="D48" s="61">
        <f>SUM(D35:D38)</f>
        <v>36540</v>
      </c>
      <c r="E48" s="36">
        <f>B48/4</f>
        <v>14130</v>
      </c>
      <c r="F48" s="61">
        <f>D48/4</f>
        <v>9135</v>
      </c>
      <c r="G48" s="37">
        <f>F48/E48</f>
        <v>0.6464968152866242</v>
      </c>
    </row>
    <row r="49" spans="1:7" ht="12.75">
      <c r="A49" s="5" t="s">
        <v>182</v>
      </c>
      <c r="B49" s="61">
        <f>B42</f>
        <v>332640</v>
      </c>
      <c r="C49" s="5"/>
      <c r="D49" s="61">
        <f>D42</f>
        <v>208440</v>
      </c>
      <c r="E49" s="61">
        <f>B49/24</f>
        <v>13860</v>
      </c>
      <c r="F49" s="61">
        <f>D49/24</f>
        <v>8685</v>
      </c>
      <c r="G49" s="37">
        <f>F49/E49</f>
        <v>0.6266233766233766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 t="s">
        <v>183</v>
      </c>
      <c r="C52" s="3"/>
      <c r="D52" s="3"/>
      <c r="E52" s="3"/>
      <c r="F52" s="3"/>
      <c r="G52" s="3"/>
    </row>
    <row r="53" spans="1:7" ht="12.75">
      <c r="A53" s="62"/>
      <c r="B53" s="62"/>
      <c r="C53" s="62"/>
      <c r="D53" s="62"/>
      <c r="E53" s="62"/>
      <c r="F53" s="62"/>
      <c r="G53" s="62"/>
    </row>
    <row r="54" spans="1:7" ht="12.75">
      <c r="A54" s="2"/>
      <c r="B54" s="2"/>
      <c r="C54" s="2"/>
      <c r="D54" s="2"/>
      <c r="E54" s="2"/>
      <c r="F54" s="2"/>
      <c r="G54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B1">
      <selection activeCell="L12" sqref="L12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851562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3"/>
      <c r="G1" s="3"/>
    </row>
    <row r="2" spans="1:7" ht="12.75">
      <c r="A2" s="2" t="s">
        <v>154</v>
      </c>
      <c r="B2" s="2"/>
      <c r="C2" s="2"/>
      <c r="D2" s="3"/>
      <c r="E2" s="2"/>
      <c r="F2" s="3"/>
      <c r="G2" s="3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206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28.5" customHeight="1">
      <c r="A5" s="1"/>
      <c r="B5" s="1"/>
      <c r="C5" s="1"/>
      <c r="D5" s="3"/>
      <c r="E5" s="2" t="s">
        <v>158</v>
      </c>
      <c r="F5" s="98" t="s">
        <v>187</v>
      </c>
      <c r="G5" s="98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ТГ1+ТГ2'!A10</f>
        <v>            вычисления нагрузок и тангенса "фи" за  15 июня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188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49"/>
      <c r="C17" s="49"/>
      <c r="D17" s="49"/>
      <c r="E17" s="49"/>
      <c r="F17" s="49"/>
      <c r="G17" s="5"/>
    </row>
    <row r="18" spans="1:7" ht="12.75">
      <c r="A18" s="34" t="s">
        <v>26</v>
      </c>
      <c r="B18" s="49">
        <f>'ф 108 поселок'!D20+'ф 117 поселок'!D20+'ф 119 поселок'!D20+'ф 137 поселок'!D20+'ф 139 поселок'!D20+'ф 150 поселок'!D22+'ф 104 ТРС'!D20+'ф 147 ТРС'!D20+'яч 102 Лазурь'!D20+'яч 153 Лазурь'!D20</f>
        <v>2334</v>
      </c>
      <c r="C18" s="50"/>
      <c r="D18" s="49">
        <f>'ф 108 поселок'!H20+'ф 117 поселок'!H20+'ф 119 поселок'!H20+'ф 137 поселок'!H20+'ф 139 поселок'!H20+'ф 150 поселок'!H22+'ф 104 ТРС'!H20+'ф 147 ТРС'!H20+'яч 102 Лазурь'!H20+'яч 153 Лазурь'!H20</f>
        <v>1122</v>
      </c>
      <c r="E18" s="50">
        <f>D18/B18</f>
        <v>0.480719794344473</v>
      </c>
      <c r="F18" s="51"/>
      <c r="G18" s="52"/>
    </row>
    <row r="19" spans="1:7" ht="12.75">
      <c r="A19" s="34" t="s">
        <v>27</v>
      </c>
      <c r="B19" s="49">
        <f>'ф 108 поселок'!D21+'ф 117 поселок'!D21+'ф 119 поселок'!D21+'ф 137 поселок'!D21+'ф 139 поселок'!D21+'ф 150 поселок'!D23+'ф 104 ТРС'!D21+'ф 147 ТРС'!D21+'яч 102 Лазурь'!D21+'яч 153 Лазурь'!D21</f>
        <v>2190</v>
      </c>
      <c r="C19" s="50"/>
      <c r="D19" s="49">
        <f>'ф 108 поселок'!H21+'ф 117 поселок'!H21+'ф 119 поселок'!H21+'ф 137 поселок'!H21+'ф 139 поселок'!H21+'ф 150 поселок'!H23+'ф 104 ТРС'!H21+'ф 147 ТРС'!H21+'яч 102 Лазурь'!H21+'яч 153 Лазурь'!H21</f>
        <v>1314</v>
      </c>
      <c r="E19" s="50">
        <f aca="true" t="shared" si="0" ref="E19:E42">D19/B19</f>
        <v>0.6</v>
      </c>
      <c r="F19" s="51"/>
      <c r="G19" s="52"/>
    </row>
    <row r="20" spans="1:7" ht="12.75">
      <c r="A20" s="34" t="s">
        <v>28</v>
      </c>
      <c r="B20" s="49">
        <f>'ф 108 поселок'!D22+'ф 117 поселок'!D22+'ф 119 поселок'!D22+'ф 137 поселок'!D22+'ф 139 поселок'!D22+'ф 150 поселок'!D24+'ф 104 ТРС'!D22+'ф 147 ТРС'!D22+'яч 102 Лазурь'!D22+'яч 153 Лазурь'!D22</f>
        <v>2202</v>
      </c>
      <c r="C20" s="50"/>
      <c r="D20" s="49">
        <f>'ф 108 поселок'!H22+'ф 117 поселок'!H22+'ф 119 поселок'!H22+'ф 137 поселок'!H22+'ф 139 поселок'!H22+'ф 150 поселок'!H24+'ф 104 ТРС'!H22+'ф 147 ТРС'!H22+'яч 102 Лазурь'!H22+'яч 153 Лазурь'!H22</f>
        <v>1356</v>
      </c>
      <c r="E20" s="50">
        <f t="shared" si="0"/>
        <v>0.6158038147138964</v>
      </c>
      <c r="F20" s="51"/>
      <c r="G20" s="52"/>
    </row>
    <row r="21" spans="1:7" ht="12.75">
      <c r="A21" s="34" t="s">
        <v>29</v>
      </c>
      <c r="B21" s="49">
        <f>'ф 108 поселок'!D23+'ф 117 поселок'!D23+'ф 119 поселок'!D23+'ф 137 поселок'!D23+'ф 139 поселок'!D23+'ф 150 поселок'!D25+'ф 104 ТРС'!D23+'ф 147 ТРС'!D23+'яч 102 Лазурь'!D23+'яч 153 Лазурь'!D23</f>
        <v>2004</v>
      </c>
      <c r="C21" s="50"/>
      <c r="D21" s="49">
        <f>'ф 108 поселок'!H23+'ф 117 поселок'!H23+'ф 119 поселок'!H23+'ф 137 поселок'!H23+'ф 139 поселок'!H23+'ф 150 поселок'!H25+'ф 104 ТРС'!H23+'ф 147 ТРС'!H23+'яч 102 Лазурь'!H23+'яч 153 Лазурь'!H23</f>
        <v>1368</v>
      </c>
      <c r="E21" s="50">
        <f t="shared" si="0"/>
        <v>0.6826347305389222</v>
      </c>
      <c r="F21" s="51"/>
      <c r="G21" s="52"/>
    </row>
    <row r="22" spans="1:7" ht="12.75">
      <c r="A22" s="34" t="s">
        <v>30</v>
      </c>
      <c r="B22" s="49">
        <f>'ф 108 поселок'!D24+'ф 117 поселок'!D24+'ф 119 поселок'!D24+'ф 137 поселок'!D24+'ф 139 поселок'!D24+'ф 150 поселок'!D26+'ф 104 ТРС'!D24+'ф 147 ТРС'!D24+'яч 102 Лазурь'!D24+'яч 153 Лазурь'!D24</f>
        <v>2076</v>
      </c>
      <c r="C22" s="50"/>
      <c r="D22" s="49">
        <f>'ф 108 поселок'!H24+'ф 117 поселок'!H24+'ф 119 поселок'!H24+'ф 137 поселок'!H24+'ф 139 поселок'!H24+'ф 150 поселок'!H26+'ф 104 ТРС'!H24+'ф 147 ТРС'!H24+'яч 102 Лазурь'!H24+'яч 153 Лазурь'!H24</f>
        <v>1422</v>
      </c>
      <c r="E22" s="50">
        <f t="shared" si="0"/>
        <v>0.684971098265896</v>
      </c>
      <c r="F22" s="51"/>
      <c r="G22" s="52"/>
    </row>
    <row r="23" spans="1:7" ht="12.75">
      <c r="A23" s="34" t="s">
        <v>31</v>
      </c>
      <c r="B23" s="49">
        <f>'ф 108 поселок'!D25+'ф 117 поселок'!D25+'ф 119 поселок'!D25+'ф 137 поселок'!D25+'ф 139 поселок'!D25+'ф 150 поселок'!D27+'ф 104 ТРС'!D25+'ф 147 ТРС'!D25+'яч 102 Лазурь'!D25+'яч 153 Лазурь'!D25</f>
        <v>2070</v>
      </c>
      <c r="C23" s="50"/>
      <c r="D23" s="49">
        <f>'ф 108 поселок'!H25+'ф 117 поселок'!H25+'ф 119 поселок'!H25+'ф 137 поселок'!H25+'ф 139 поселок'!H25+'ф 150 поселок'!H27+'ф 104 ТРС'!H25+'ф 147 ТРС'!H25+'яч 102 Лазурь'!H25+'яч 153 Лазурь'!H25</f>
        <v>1266</v>
      </c>
      <c r="E23" s="50">
        <f t="shared" si="0"/>
        <v>0.6115942028985507</v>
      </c>
      <c r="F23" s="51"/>
      <c r="G23" s="52"/>
    </row>
    <row r="24" spans="1:7" ht="12.75">
      <c r="A24" s="34" t="s">
        <v>32</v>
      </c>
      <c r="B24" s="49">
        <f>'ф 108 поселок'!D26+'ф 117 поселок'!D26+'ф 119 поселок'!D26+'ф 137 поселок'!D26+'ф 139 поселок'!D26+'ф 150 поселок'!D28+'ф 104 ТРС'!D26+'ф 147 ТРС'!D26+'яч 102 Лазурь'!D26+'яч 153 Лазурь'!D26</f>
        <v>2490</v>
      </c>
      <c r="C24" s="50"/>
      <c r="D24" s="49">
        <f>'ф 108 поселок'!H26+'ф 117 поселок'!H26+'ф 119 поселок'!H26+'ф 137 поселок'!H26+'ф 139 поселок'!H26+'ф 150 поселок'!H28+'ф 104 ТРС'!H26+'ф 147 ТРС'!H26+'яч 102 Лазурь'!H26+'яч 153 Лазурь'!H26</f>
        <v>1404</v>
      </c>
      <c r="E24" s="50">
        <f t="shared" si="0"/>
        <v>0.563855421686747</v>
      </c>
      <c r="F24" s="51"/>
      <c r="G24" s="52"/>
    </row>
    <row r="25" spans="1:7" ht="12.75">
      <c r="A25" s="34" t="s">
        <v>33</v>
      </c>
      <c r="B25" s="49">
        <f>'ф 108 поселок'!D27+'ф 117 поселок'!D27+'ф 119 поселок'!D27+'ф 137 поселок'!D27+'ф 139 поселок'!D27+'ф 150 поселок'!D29+'ф 104 ТРС'!D27+'ф 147 ТРС'!D27+'яч 102 Лазурь'!D27+'яч 153 Лазурь'!D27</f>
        <v>2730</v>
      </c>
      <c r="C25" s="50"/>
      <c r="D25" s="49">
        <f>'ф 108 поселок'!H27+'ф 117 поселок'!H27+'ф 119 поселок'!H27+'ф 137 поселок'!H27+'ф 139 поселок'!H27+'ф 150 поселок'!H29+'ф 104 ТРС'!H27+'ф 147 ТРС'!H27+'яч 102 Лазурь'!H27+'яч 153 Лазурь'!H27</f>
        <v>1440</v>
      </c>
      <c r="E25" s="50">
        <f t="shared" si="0"/>
        <v>0.5274725274725275</v>
      </c>
      <c r="F25" s="51"/>
      <c r="G25" s="52"/>
    </row>
    <row r="26" spans="1:7" ht="12.75">
      <c r="A26" s="34" t="s">
        <v>34</v>
      </c>
      <c r="B26" s="49">
        <f>'ф 108 поселок'!D28+'ф 117 поселок'!D28+'ф 119 поселок'!D28+'ф 137 поселок'!D28+'ф 139 поселок'!D28+'ф 150 поселок'!D30+'ф 104 ТРС'!D28+'ф 147 ТРС'!D28+'яч 102 Лазурь'!D28+'яч 153 Лазурь'!D28</f>
        <v>2820</v>
      </c>
      <c r="C26" s="50"/>
      <c r="D26" s="49">
        <f>'ф 108 поселок'!H28+'ф 117 поселок'!H28+'ф 119 поселок'!H28+'ф 137 поселок'!H28+'ф 139 поселок'!H28+'ф 150 поселок'!H30+'ф 104 ТРС'!H28+'ф 147 ТРС'!H28+'яч 102 Лазурь'!H28+'яч 153 Лазурь'!H28</f>
        <v>1512</v>
      </c>
      <c r="E26" s="50">
        <f t="shared" si="0"/>
        <v>0.5361702127659574</v>
      </c>
      <c r="F26" s="51"/>
      <c r="G26" s="52"/>
    </row>
    <row r="27" spans="1:7" ht="12.75">
      <c r="A27" s="34" t="s">
        <v>35</v>
      </c>
      <c r="B27" s="49">
        <f>'ф 108 поселок'!D29+'ф 117 поселок'!D29+'ф 119 поселок'!D29+'ф 137 поселок'!D29+'ф 139 поселок'!D29+'ф 150 поселок'!D31+'ф 104 ТРС'!D29+'ф 147 ТРС'!D29+'яч 102 Лазурь'!D29+'яч 153 Лазурь'!D29</f>
        <v>2976</v>
      </c>
      <c r="C27" s="50"/>
      <c r="D27" s="49">
        <f>'ф 108 поселок'!H29+'ф 117 поселок'!H29+'ф 119 поселок'!H29+'ф 137 поселок'!H29+'ф 139 поселок'!H29+'ф 150 поселок'!H31+'ф 104 ТРС'!H29+'ф 147 ТРС'!H29+'яч 102 Лазурь'!H29+'яч 153 Лазурь'!H29</f>
        <v>1572</v>
      </c>
      <c r="E27" s="50">
        <f t="shared" si="0"/>
        <v>0.5282258064516129</v>
      </c>
      <c r="F27" s="51"/>
      <c r="G27" s="52"/>
    </row>
    <row r="28" spans="1:7" ht="12.75">
      <c r="A28" s="34" t="s">
        <v>36</v>
      </c>
      <c r="B28" s="49">
        <f>'ф 108 поселок'!D30+'ф 117 поселок'!D30+'ф 119 поселок'!D30+'ф 137 поселок'!D30+'ф 139 поселок'!D30+'ф 150 поселок'!D32+'ф 104 ТРС'!D30+'ф 147 ТРС'!D30+'яч 102 Лазурь'!D30+'яч 153 Лазурь'!D30</f>
        <v>3102</v>
      </c>
      <c r="C28" s="50"/>
      <c r="D28" s="49">
        <f>'ф 108 поселок'!H30+'ф 117 поселок'!H30+'ф 119 поселок'!H30+'ф 137 поселок'!H30+'ф 139 поселок'!H30+'ф 150 поселок'!H32+'ф 104 ТРС'!H30+'ф 147 ТРС'!H30+'яч 102 Лазурь'!H30+'яч 153 Лазурь'!H30</f>
        <v>1548</v>
      </c>
      <c r="E28" s="50">
        <f t="shared" si="0"/>
        <v>0.4990328820116054</v>
      </c>
      <c r="F28" s="51"/>
      <c r="G28" s="52"/>
    </row>
    <row r="29" spans="1:7" ht="12.75">
      <c r="A29" s="34" t="s">
        <v>37</v>
      </c>
      <c r="B29" s="49">
        <f>'ф 108 поселок'!D31+'ф 117 поселок'!D31+'ф 119 поселок'!D31+'ф 137 поселок'!D31+'ф 139 поселок'!D31+'ф 150 поселок'!D33+'ф 104 ТРС'!D31+'ф 147 ТРС'!D31+'яч 102 Лазурь'!D31+'яч 153 Лазурь'!D31</f>
        <v>2922</v>
      </c>
      <c r="C29" s="50"/>
      <c r="D29" s="49">
        <f>'ф 108 поселок'!H31+'ф 117 поселок'!H31+'ф 119 поселок'!H31+'ф 137 поселок'!H31+'ф 139 поселок'!H31+'ф 150 поселок'!H33+'ф 104 ТРС'!H31+'ф 147 ТРС'!H31+'яч 102 Лазурь'!H31+'яч 153 Лазурь'!H31</f>
        <v>1602</v>
      </c>
      <c r="E29" s="50">
        <f t="shared" si="0"/>
        <v>0.5482546201232033</v>
      </c>
      <c r="F29" s="51"/>
      <c r="G29" s="52"/>
    </row>
    <row r="30" spans="1:7" ht="12.75">
      <c r="A30" s="34" t="s">
        <v>38</v>
      </c>
      <c r="B30" s="49">
        <f>'ф 108 поселок'!D32+'ф 117 поселок'!D32+'ф 119 поселок'!D32+'ф 137 поселок'!D32+'ф 139 поселок'!D32+'ф 150 поселок'!D34+'ф 104 ТРС'!D32+'ф 147 ТРС'!D32+'яч 102 Лазурь'!D32+'яч 153 Лазурь'!D32</f>
        <v>2994</v>
      </c>
      <c r="C30" s="50"/>
      <c r="D30" s="49">
        <f>'ф 108 поселок'!H32+'ф 117 поселок'!H32+'ф 119 поселок'!H32+'ф 137 поселок'!H32+'ф 139 поселок'!H32+'ф 150 поселок'!H34+'ф 104 ТРС'!H32+'ф 147 ТРС'!H32+'яч 102 Лазурь'!H32+'яч 153 Лазурь'!H32</f>
        <v>1494</v>
      </c>
      <c r="E30" s="50">
        <f t="shared" si="0"/>
        <v>0.49899799599198397</v>
      </c>
      <c r="F30" s="51"/>
      <c r="G30" s="52"/>
    </row>
    <row r="31" spans="1:7" ht="12.75">
      <c r="A31" s="34" t="s">
        <v>39</v>
      </c>
      <c r="B31" s="49">
        <f>'ф 108 поселок'!D33+'ф 117 поселок'!D33+'ф 119 поселок'!D33+'ф 137 поселок'!D33+'ф 139 поселок'!D33+'ф 150 поселок'!D35+'ф 104 ТРС'!D33+'ф 147 ТРС'!D33+'яч 102 Лазурь'!D33+'яч 153 Лазурь'!D33</f>
        <v>2910</v>
      </c>
      <c r="C31" s="50"/>
      <c r="D31" s="49">
        <f>'ф 108 поселок'!H33+'ф 117 поселок'!H33+'ф 119 поселок'!H33+'ф 137 поселок'!H33+'ф 139 поселок'!H33+'ф 150 поселок'!H35+'ф 104 ТРС'!H33+'ф 147 ТРС'!H33+'яч 102 Лазурь'!H33+'яч 153 Лазурь'!H33</f>
        <v>1566</v>
      </c>
      <c r="E31" s="50">
        <f t="shared" si="0"/>
        <v>0.5381443298969072</v>
      </c>
      <c r="F31" s="51"/>
      <c r="G31" s="52"/>
    </row>
    <row r="32" spans="1:7" ht="12.75">
      <c r="A32" s="34" t="s">
        <v>40</v>
      </c>
      <c r="B32" s="49">
        <f>'ф 108 поселок'!D34+'ф 117 поселок'!D34+'ф 119 поселок'!D34+'ф 137 поселок'!D34+'ф 139 поселок'!D34+'ф 150 поселок'!D36+'ф 104 ТРС'!D34+'ф 147 ТРС'!D34+'яч 102 Лазурь'!D34+'яч 153 Лазурь'!D34</f>
        <v>2910</v>
      </c>
      <c r="C32" s="50"/>
      <c r="D32" s="49">
        <f>'ф 108 поселок'!H34+'ф 117 поселок'!H34+'ф 119 поселок'!H34+'ф 137 поселок'!H34+'ф 139 поселок'!H34+'ф 150 поселок'!H36+'ф 104 ТРС'!H34+'ф 147 ТРС'!H34+'яч 102 Лазурь'!H34+'яч 153 Лазурь'!H34</f>
        <v>1572</v>
      </c>
      <c r="E32" s="50">
        <f t="shared" si="0"/>
        <v>0.5402061855670103</v>
      </c>
      <c r="F32" s="51"/>
      <c r="G32" s="52"/>
    </row>
    <row r="33" spans="1:7" ht="12.75">
      <c r="A33" s="34" t="s">
        <v>41</v>
      </c>
      <c r="B33" s="49">
        <f>'ф 108 поселок'!D35+'ф 117 поселок'!D35+'ф 119 поселок'!D35+'ф 137 поселок'!D35+'ф 139 поселок'!D35+'ф 150 поселок'!D37+'ф 104 ТРС'!D35+'ф 147 ТРС'!D35+'яч 102 Лазурь'!D35+'яч 153 Лазурь'!D35</f>
        <v>2838</v>
      </c>
      <c r="C33" s="50"/>
      <c r="D33" s="49">
        <f>'ф 108 поселок'!H35+'ф 117 поселок'!H35+'ф 119 поселок'!H35+'ф 137 поселок'!H35+'ф 139 поселок'!H35+'ф 150 поселок'!H37+'ф 104 ТРС'!H35+'ф 147 ТРС'!H35+'яч 102 Лазурь'!H35+'яч 153 Лазурь'!H35</f>
        <v>1458</v>
      </c>
      <c r="E33" s="50">
        <f t="shared" si="0"/>
        <v>0.5137420718816068</v>
      </c>
      <c r="F33" s="51"/>
      <c r="G33" s="52"/>
    </row>
    <row r="34" spans="1:7" ht="12.75">
      <c r="A34" s="34" t="s">
        <v>42</v>
      </c>
      <c r="B34" s="49">
        <f>'ф 108 поселок'!D36+'ф 117 поселок'!D36+'ф 119 поселок'!D36+'ф 137 поселок'!D36+'ф 139 поселок'!D36+'ф 150 поселок'!D38+'ф 104 ТРС'!D36+'ф 147 ТРС'!D36+'яч 102 Лазурь'!D36+'яч 153 Лазурь'!D36</f>
        <v>2928</v>
      </c>
      <c r="C34" s="50"/>
      <c r="D34" s="49">
        <f>'ф 108 поселок'!H36+'ф 117 поселок'!H36+'ф 119 поселок'!H36+'ф 137 поселок'!H36+'ф 139 поселок'!H36+'ф 150 поселок'!H38+'ф 104 ТРС'!H36+'ф 147 ТРС'!H36+'яч 102 Лазурь'!H36+'яч 153 Лазурь'!H36</f>
        <v>1710</v>
      </c>
      <c r="E34" s="50">
        <f t="shared" si="0"/>
        <v>0.5840163934426229</v>
      </c>
      <c r="F34" s="51"/>
      <c r="G34" s="52"/>
    </row>
    <row r="35" spans="1:7" ht="12.75">
      <c r="A35" s="34" t="s">
        <v>43</v>
      </c>
      <c r="B35" s="49">
        <f>'ф 108 поселок'!D37+'ф 117 поселок'!D37+'ф 119 поселок'!D37+'ф 137 поселок'!D37+'ф 139 поселок'!D37+'ф 150 поселок'!D39+'ф 104 ТРС'!D37+'ф 147 ТРС'!D37+'яч 102 Лазурь'!D37+'яч 153 Лазурь'!D37</f>
        <v>2796</v>
      </c>
      <c r="C35" s="50"/>
      <c r="D35" s="49">
        <f>'ф 108 поселок'!H37+'ф 117 поселок'!H37+'ф 119 поселок'!H37+'ф 137 поселок'!H37+'ф 139 поселок'!H37+'ф 150 поселок'!H39+'ф 104 ТРС'!H37+'ф 147 ТРС'!H37+'яч 102 Лазурь'!H37+'яч 153 Лазурь'!H37</f>
        <v>1494</v>
      </c>
      <c r="E35" s="50">
        <f t="shared" si="0"/>
        <v>0.5343347639484979</v>
      </c>
      <c r="F35" s="51"/>
      <c r="G35" s="52" t="s">
        <v>172</v>
      </c>
    </row>
    <row r="36" spans="1:7" ht="12.75">
      <c r="A36" s="34" t="s">
        <v>44</v>
      </c>
      <c r="B36" s="49">
        <f>'ф 108 поселок'!D38+'ф 117 поселок'!D38+'ф 119 поселок'!D38+'ф 137 поселок'!D38+'ф 139 поселок'!D38+'ф 150 поселок'!D40+'ф 104 ТРС'!D38+'ф 147 ТРС'!D38+'яч 102 Лазурь'!D38+'яч 153 Лазурь'!D38</f>
        <v>2916</v>
      </c>
      <c r="C36" s="50"/>
      <c r="D36" s="49">
        <f>'ф 108 поселок'!H38+'ф 117 поселок'!H38+'ф 119 поселок'!H38+'ф 137 поселок'!H38+'ф 139 поселок'!H38+'ф 150 поселок'!H40+'ф 104 ТРС'!H38+'ф 147 ТРС'!H38+'яч 102 Лазурь'!H38+'яч 153 Лазурь'!H38</f>
        <v>1548</v>
      </c>
      <c r="E36" s="50">
        <f t="shared" si="0"/>
        <v>0.5308641975308642</v>
      </c>
      <c r="F36" s="51"/>
      <c r="G36" s="52"/>
    </row>
    <row r="37" spans="1:7" ht="12.75">
      <c r="A37" s="34" t="s">
        <v>45</v>
      </c>
      <c r="B37" s="49">
        <f>'ф 108 поселок'!D39+'ф 117 поселок'!D39+'ф 119 поселок'!D39+'ф 137 поселок'!D39+'ф 139 поселок'!D39+'ф 150 поселок'!D41+'ф 104 ТРС'!D39+'ф 147 ТРС'!D39+'яч 102 Лазурь'!D39+'яч 153 Лазурь'!D39</f>
        <v>3036</v>
      </c>
      <c r="C37" s="50"/>
      <c r="D37" s="49">
        <f>'ф 108 поселок'!H39+'ф 117 поселок'!H39+'ф 119 поселок'!H39+'ф 137 поселок'!H39+'ф 139 поселок'!H39+'ф 150 поселок'!H41+'ф 104 ТРС'!H39+'ф 147 ТРС'!H39+'яч 102 Лазурь'!H39+'яч 153 Лазурь'!H39</f>
        <v>1566</v>
      </c>
      <c r="E37" s="50">
        <f t="shared" si="0"/>
        <v>0.5158102766798419</v>
      </c>
      <c r="F37" s="51"/>
      <c r="G37" s="52"/>
    </row>
    <row r="38" spans="1:7" ht="12.75">
      <c r="A38" s="34" t="s">
        <v>46</v>
      </c>
      <c r="B38" s="49">
        <f>'ф 108 поселок'!D40+'ф 117 поселок'!D40+'ф 119 поселок'!D40+'ф 137 поселок'!D40+'ф 139 поселок'!D40+'ф 150 поселок'!D42+'ф 104 ТРС'!D40+'ф 147 ТРС'!D40+'яч 102 Лазурь'!D40+'яч 153 Лазурь'!D40</f>
        <v>3162</v>
      </c>
      <c r="C38" s="50"/>
      <c r="D38" s="49">
        <f>'ф 108 поселок'!H40+'ф 117 поселок'!H40+'ф 119 поселок'!H40+'ф 137 поселок'!H40+'ф 139 поселок'!H40+'ф 150 поселок'!H42+'ф 104 ТРС'!H40+'ф 147 ТРС'!H40+'яч 102 Лазурь'!H40+'яч 153 Лазурь'!H40</f>
        <v>1494</v>
      </c>
      <c r="E38" s="50">
        <f t="shared" si="0"/>
        <v>0.47248576850094876</v>
      </c>
      <c r="F38" s="51"/>
      <c r="G38" s="52"/>
    </row>
    <row r="39" spans="1:7" ht="12.75">
      <c r="A39" s="34" t="s">
        <v>47</v>
      </c>
      <c r="B39" s="49">
        <f>'ф 108 поселок'!D41+'ф 117 поселок'!D41+'ф 119 поселок'!D41+'ф 137 поселок'!D41+'ф 139 поселок'!D41+'ф 150 поселок'!D43+'ф 104 ТРС'!D41+'ф 147 ТРС'!D41+'яч 102 Лазурь'!D41+'яч 153 Лазурь'!D41</f>
        <v>3378</v>
      </c>
      <c r="C39" s="50"/>
      <c r="D39" s="49">
        <f>'ф 108 поселок'!H41+'ф 117 поселок'!H41+'ф 119 поселок'!H41+'ф 137 поселок'!H41+'ф 139 поселок'!H41+'ф 150 поселок'!H43+'ф 104 ТРС'!H41+'ф 147 ТРС'!H41+'яч 102 Лазурь'!H41+'яч 153 Лазурь'!H41</f>
        <v>1458</v>
      </c>
      <c r="E39" s="50">
        <f t="shared" si="0"/>
        <v>0.43161634103019536</v>
      </c>
      <c r="F39" s="51"/>
      <c r="G39" s="52"/>
    </row>
    <row r="40" spans="1:7" ht="12.75">
      <c r="A40" s="34" t="s">
        <v>48</v>
      </c>
      <c r="B40" s="49">
        <f>'ф 108 поселок'!D42+'ф 117 поселок'!D42+'ф 119 поселок'!D42+'ф 137 поселок'!D42+'ф 139 поселок'!D42+'ф 150 поселок'!D44+'ф 104 ТРС'!D42+'ф 147 ТРС'!D42+'яч 102 Лазурь'!D42+'яч 153 Лазурь'!D42</f>
        <v>3276</v>
      </c>
      <c r="C40" s="50"/>
      <c r="D40" s="49">
        <f>'ф 108 поселок'!H42+'ф 117 поселок'!H42+'ф 119 поселок'!H42+'ф 137 поселок'!H42+'ф 139 поселок'!H42+'ф 150 поселок'!H44+'ф 104 ТРС'!H42+'ф 147 ТРС'!H42+'яч 102 Лазурь'!H42+'яч 153 Лазурь'!H42</f>
        <v>1422</v>
      </c>
      <c r="E40" s="50">
        <f t="shared" si="0"/>
        <v>0.4340659340659341</v>
      </c>
      <c r="F40" s="51"/>
      <c r="G40" s="52"/>
    </row>
    <row r="41" spans="1:7" ht="12.75">
      <c r="A41" s="34" t="s">
        <v>49</v>
      </c>
      <c r="B41" s="49">
        <f>'ф 108 поселок'!D43+'ф 117 поселок'!D43+'ф 119 поселок'!D43+'ф 137 поселок'!D43+'ф 139 поселок'!D43+'ф 150 поселок'!D45+'ф 104 ТРС'!D43+'ф 147 ТРС'!D43+'яч 102 Лазурь'!D43+'яч 153 Лазурь'!D43</f>
        <v>2844</v>
      </c>
      <c r="C41" s="50"/>
      <c r="D41" s="49">
        <f>'ф 108 поселок'!H43+'ф 117 поселок'!H43+'ф 119 поселок'!H43+'ф 137 поселок'!H43+'ф 139 поселок'!H43+'ф 150 поселок'!H45+'ф 104 ТРС'!H43+'ф 147 ТРС'!H43+'яч 102 Лазурь'!H43+'яч 153 Лазурь'!H43</f>
        <v>1374</v>
      </c>
      <c r="E41" s="50">
        <f t="shared" si="0"/>
        <v>0.4831223628691983</v>
      </c>
      <c r="F41" s="51"/>
      <c r="G41" s="52"/>
    </row>
    <row r="42" spans="1:7" ht="12.75">
      <c r="A42" s="53" t="s">
        <v>173</v>
      </c>
      <c r="B42" s="54">
        <f>SUM(B17:B41)</f>
        <v>65904</v>
      </c>
      <c r="C42" s="49"/>
      <c r="D42" s="54">
        <f>SUM(D17:D41)</f>
        <v>35082</v>
      </c>
      <c r="E42" s="55">
        <f t="shared" si="0"/>
        <v>0.532319737800437</v>
      </c>
      <c r="F42" s="49"/>
      <c r="G42" s="5"/>
    </row>
    <row r="43" spans="1:7" ht="12.75">
      <c r="A43" s="48" t="s">
        <v>174</v>
      </c>
      <c r="B43" s="5"/>
      <c r="C43" s="5"/>
      <c r="D43" s="5"/>
      <c r="E43" s="5"/>
      <c r="F43" s="5"/>
      <c r="G43" s="5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8898</v>
      </c>
      <c r="C47" s="5"/>
      <c r="D47" s="61">
        <f>SUM(D26:D28)</f>
        <v>4632</v>
      </c>
      <c r="E47" s="36">
        <f>B47/3</f>
        <v>2966</v>
      </c>
      <c r="F47" s="36">
        <f>D47/3</f>
        <v>1544</v>
      </c>
      <c r="G47" s="37">
        <f>F47/E47</f>
        <v>0.5205664194200944</v>
      </c>
    </row>
    <row r="48" spans="1:7" ht="12.75">
      <c r="A48" s="5" t="s">
        <v>181</v>
      </c>
      <c r="B48" s="61">
        <f>SUM(B35:B38)</f>
        <v>11910</v>
      </c>
      <c r="C48" s="5"/>
      <c r="D48" s="61">
        <f>SUM(D35:D38)</f>
        <v>6102</v>
      </c>
      <c r="E48" s="61">
        <f>B48/4</f>
        <v>2977.5</v>
      </c>
      <c r="F48" s="61">
        <f>D48/4</f>
        <v>1525.5</v>
      </c>
      <c r="G48" s="37">
        <f>F48/E48</f>
        <v>0.5123425692695214</v>
      </c>
    </row>
    <row r="49" spans="1:7" ht="12.75">
      <c r="A49" s="5" t="s">
        <v>182</v>
      </c>
      <c r="B49" s="61">
        <f>B42</f>
        <v>65904</v>
      </c>
      <c r="C49" s="5"/>
      <c r="D49" s="61">
        <f>D42</f>
        <v>35082</v>
      </c>
      <c r="E49" s="61">
        <f>B49/24</f>
        <v>2746</v>
      </c>
      <c r="F49" s="61">
        <f>D49/24</f>
        <v>1461.75</v>
      </c>
      <c r="G49" s="37">
        <f>F49/E49</f>
        <v>0.532319737800437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 t="s">
        <v>183</v>
      </c>
      <c r="C52" s="3"/>
      <c r="D52" s="3"/>
      <c r="E52" s="3"/>
      <c r="F52" s="3"/>
      <c r="G52" s="3"/>
    </row>
    <row r="53" spans="1:7" ht="12.75">
      <c r="A53" s="62"/>
      <c r="B53" s="62"/>
      <c r="C53" s="62"/>
      <c r="D53" s="62"/>
      <c r="E53" s="62"/>
      <c r="F53" s="62"/>
      <c r="G53" s="62"/>
    </row>
    <row r="54" spans="1:7" ht="12.75">
      <c r="A54" s="2"/>
      <c r="B54" s="2"/>
      <c r="C54" s="2"/>
      <c r="D54" s="2"/>
      <c r="E54" s="2"/>
      <c r="F54" s="2"/>
      <c r="G54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2">
      <selection activeCell="A1" sqref="A1:C1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1"/>
      <c r="G1" s="1"/>
    </row>
    <row r="2" spans="1:7" ht="12.75">
      <c r="A2" s="2" t="s">
        <v>154</v>
      </c>
      <c r="B2" s="2"/>
      <c r="C2" s="2"/>
      <c r="D2" s="3"/>
      <c r="E2" s="2"/>
      <c r="F2" s="2"/>
      <c r="G2" s="2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184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15.75">
      <c r="A5" s="1"/>
      <c r="B5" s="1"/>
      <c r="C5" s="1"/>
      <c r="D5" s="3"/>
      <c r="E5" s="2" t="s">
        <v>158</v>
      </c>
      <c r="F5" s="99" t="s">
        <v>189</v>
      </c>
      <c r="G5" s="99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субабоненты'!A10</f>
        <v>            вычисления нагрузок и тангенса "фи" за  15 июня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190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38"/>
      <c r="C17" s="59"/>
      <c r="D17" s="38"/>
      <c r="E17" s="63"/>
      <c r="F17" s="64"/>
      <c r="G17" s="58"/>
    </row>
    <row r="18" spans="1:7" ht="12.75">
      <c r="A18" s="34" t="s">
        <v>26</v>
      </c>
      <c r="B18" s="38">
        <f>'яч 3 сн'!D20+'яч 6 сн'!D20+'яч 7 сн'!D20+'яч 8 сн'!D20+'яч 9 сн'!D20+'яч 10 сн'!D20+'яч 11 сн'!D20+'яч 40 сн '!D20+'яч 41 сн'!D20+'яч 42 сн'!D20+'яч 43 сн'!D20+'яч 44 сн'!D20+'яч 47 сн'!D20+'яч 49 сн'!D20+'яч 50 сн'!D20+'яч 53 сн'!D20+'яч 55 сн'!D20+'яч 56 сн'!D20+'яч 59 сн'!D20+'яч 60 сн'!D20+'яч 61 сн'!D20+'яч 62'!D20+'яч 63 сн'!D20+'яч 64 сн'!D20+'яч 66 сн'!D20</f>
        <v>3672</v>
      </c>
      <c r="C18" s="50"/>
      <c r="D18" s="77">
        <v>287</v>
      </c>
      <c r="E18" s="65">
        <f>D18/B18</f>
        <v>0.07815904139433551</v>
      </c>
      <c r="F18" s="66"/>
      <c r="G18" s="67"/>
    </row>
    <row r="19" spans="1:7" ht="12.75">
      <c r="A19" s="34" t="s">
        <v>27</v>
      </c>
      <c r="B19" s="38">
        <f>'яч 3 сн'!D21+'яч 6 сн'!D21+'яч 7 сн'!D21+'яч 8 сн'!D21+'яч 9 сн'!D21+'яч 10 сн'!D21+'яч 11 сн'!D21+'яч 40 сн '!D21+'яч 41 сн'!D21+'яч 42 сн'!D21+'яч 43 сн'!D21+'яч 44 сн'!D21+'яч 47 сн'!D21+'яч 49 сн'!D21+'яч 50 сн'!D21+'яч 53 сн'!D21+'яч 55 сн'!D21+'яч 56 сн'!D21+'яч 59 сн'!D21+'яч 60 сн'!D21+'яч 61 сн'!D21+'яч 62'!D21+'яч 63 сн'!D21+'яч 64 сн'!D21+'яч 66 сн'!D21</f>
        <v>3024</v>
      </c>
      <c r="C19" s="50"/>
      <c r="D19" s="77">
        <v>312</v>
      </c>
      <c r="E19" s="65">
        <f aca="true" t="shared" si="0" ref="E19:E42">D19/B19</f>
        <v>0.10317460317460317</v>
      </c>
      <c r="F19" s="66"/>
      <c r="G19" s="67"/>
    </row>
    <row r="20" spans="1:7" ht="12.75">
      <c r="A20" s="34" t="s">
        <v>28</v>
      </c>
      <c r="B20" s="38">
        <f>'яч 3 сн'!D22+'яч 6 сн'!D22+'яч 7 сн'!D22+'яч 8 сн'!D22+'яч 9 сн'!D22+'яч 10 сн'!D22+'яч 11 сн'!D22+'яч 40 сн '!D22+'яч 41 сн'!D22+'яч 42 сн'!D22+'яч 43 сн'!D22+'яч 44 сн'!D22+'яч 47 сн'!D22+'яч 49 сн'!D22+'яч 50 сн'!D22+'яч 53 сн'!D22+'яч 55 сн'!D22+'яч 56 сн'!D22+'яч 59 сн'!D22+'яч 60 сн'!D22+'яч 61 сн'!D22+'яч 62'!D22+'яч 63 сн'!D22+'яч 64 сн'!D22+'яч 66 сн'!D22</f>
        <v>2538</v>
      </c>
      <c r="C20" s="50"/>
      <c r="D20" s="77">
        <v>303</v>
      </c>
      <c r="E20" s="65">
        <f t="shared" si="0"/>
        <v>0.11938534278959811</v>
      </c>
      <c r="F20" s="66"/>
      <c r="G20" s="67"/>
    </row>
    <row r="21" spans="1:7" ht="12.75">
      <c r="A21" s="34" t="s">
        <v>29</v>
      </c>
      <c r="B21" s="38">
        <f>'яч 3 сн'!D23+'яч 6 сн'!D23+'яч 7 сн'!D23+'яч 8 сн'!D23+'яч 9 сн'!D23+'яч 10 сн'!D23+'яч 11 сн'!D23+'яч 40 сн '!D23+'яч 41 сн'!D23+'яч 42 сн'!D23+'яч 43 сн'!D23+'яч 44 сн'!D23+'яч 47 сн'!D23+'яч 49 сн'!D23+'яч 50 сн'!D23+'яч 53 сн'!D23+'яч 55 сн'!D23+'яч 56 сн'!D23+'яч 59 сн'!D23+'яч 60 сн'!D23+'яч 61 сн'!D23+'яч 62'!D23+'яч 63 сн'!D23+'яч 64 сн'!D23+'яч 66 сн'!D23</f>
        <v>2970</v>
      </c>
      <c r="C21" s="50"/>
      <c r="D21" s="77">
        <v>329</v>
      </c>
      <c r="E21" s="65">
        <f t="shared" si="0"/>
        <v>0.11077441077441078</v>
      </c>
      <c r="F21" s="66"/>
      <c r="G21" s="67"/>
    </row>
    <row r="22" spans="1:7" ht="12.75">
      <c r="A22" s="34" t="s">
        <v>30</v>
      </c>
      <c r="B22" s="38">
        <f>'яч 3 сн'!D24+'яч 6 сн'!D24+'яч 7 сн'!D24+'яч 8 сн'!D24+'яч 9 сн'!D24+'яч 10 сн'!D24+'яч 11 сн'!D24+'яч 40 сн '!D24+'яч 41 сн'!D24+'яч 42 сн'!D24+'яч 43 сн'!D24+'яч 44 сн'!D24+'яч 47 сн'!D24+'яч 49 сн'!D24+'яч 50 сн'!D24+'яч 53 сн'!D24+'яч 55 сн'!D24+'яч 56 сн'!D24+'яч 59 сн'!D24+'яч 60 сн'!D24+'яч 61 сн'!D24+'яч 62'!D24+'яч 63 сн'!D24+'яч 64 сн'!D24+'яч 66 сн'!D24</f>
        <v>2520</v>
      </c>
      <c r="C22" s="50"/>
      <c r="D22" s="77">
        <v>321</v>
      </c>
      <c r="E22" s="65">
        <f t="shared" si="0"/>
        <v>0.12738095238095237</v>
      </c>
      <c r="F22" s="66"/>
      <c r="G22" s="67"/>
    </row>
    <row r="23" spans="1:7" ht="12.75">
      <c r="A23" s="34" t="s">
        <v>31</v>
      </c>
      <c r="B23" s="38">
        <f>'яч 3 сн'!D25+'яч 6 сн'!D25+'яч 7 сн'!D25+'яч 8 сн'!D25+'яч 9 сн'!D25+'яч 10 сн'!D25+'яч 11 сн'!D25+'яч 40 сн '!D25+'яч 41 сн'!D25+'яч 42 сн'!D25+'яч 43 сн'!D25+'яч 44 сн'!D25+'яч 47 сн'!D25+'яч 49 сн'!D25+'яч 50 сн'!D25+'яч 53 сн'!D25+'яч 55 сн'!D25+'яч 56 сн'!D25+'яч 59 сн'!D25+'яч 60 сн'!D25+'яч 61 сн'!D25+'яч 62'!D25+'яч 63 сн'!D25+'яч 64 сн'!D25+'яч 66 сн'!D25</f>
        <v>2862</v>
      </c>
      <c r="C23" s="50"/>
      <c r="D23" s="77">
        <v>314</v>
      </c>
      <c r="E23" s="65">
        <f t="shared" si="0"/>
        <v>0.10971348707197764</v>
      </c>
      <c r="F23" s="66"/>
      <c r="G23" s="67"/>
    </row>
    <row r="24" spans="1:7" ht="12.75">
      <c r="A24" s="34" t="s">
        <v>32</v>
      </c>
      <c r="B24" s="38">
        <f>'яч 3 сн'!D26+'яч 6 сн'!D26+'яч 7 сн'!D26+'яч 8 сн'!D26+'яч 9 сн'!D26+'яч 10 сн'!D26+'яч 11 сн'!D26+'яч 40 сн '!D26+'яч 41 сн'!D26+'яч 42 сн'!D26+'яч 43 сн'!D26+'яч 44 сн'!D26+'яч 47 сн'!D26+'яч 49 сн'!D26+'яч 50 сн'!D26+'яч 53 сн'!D26+'яч 55 сн'!D26+'яч 56 сн'!D26+'яч 59 сн'!D26+'яч 60 сн'!D26+'яч 61 сн'!D26+'яч 62'!D26+'яч 63 сн'!D26+'яч 64 сн'!D26+'яч 66 сн'!D26</f>
        <v>2484</v>
      </c>
      <c r="C24" s="50"/>
      <c r="D24" s="77">
        <v>287</v>
      </c>
      <c r="E24" s="65">
        <f t="shared" si="0"/>
        <v>0.11553945249597423</v>
      </c>
      <c r="F24" s="66"/>
      <c r="G24" s="67"/>
    </row>
    <row r="25" spans="1:7" ht="12.75">
      <c r="A25" s="34" t="s">
        <v>33</v>
      </c>
      <c r="B25" s="38">
        <f>'яч 3 сн'!D27+'яч 6 сн'!D27+'яч 7 сн'!D27+'яч 8 сн'!D27+'яч 9 сн'!D27+'яч 10 сн'!D27+'яч 11 сн'!D27+'яч 40 сн '!D27+'яч 41 сн'!D27+'яч 42 сн'!D27+'яч 43 сн'!D27+'яч 44 сн'!D27+'яч 47 сн'!D27+'яч 49 сн'!D27+'яч 50 сн'!D27+'яч 53 сн'!D27+'яч 55 сн'!D27+'яч 56 сн'!D27+'яч 59 сн'!D27+'яч 60 сн'!D27+'яч 61 сн'!D27+'яч 62'!D27+'яч 63 сн'!D27+'яч 64 сн'!D27+'яч 66 сн'!D27</f>
        <v>2952</v>
      </c>
      <c r="C25" s="50"/>
      <c r="D25" s="77">
        <v>243</v>
      </c>
      <c r="E25" s="65">
        <f t="shared" si="0"/>
        <v>0.08231707317073171</v>
      </c>
      <c r="F25" s="66"/>
      <c r="G25" s="67"/>
    </row>
    <row r="26" spans="1:7" ht="12.75">
      <c r="A26" s="34" t="s">
        <v>34</v>
      </c>
      <c r="B26" s="38">
        <f>'яч 3 сн'!D28+'яч 6 сн'!D28+'яч 7 сн'!D28+'яч 8 сн'!D28+'яч 9 сн'!D28+'яч 10 сн'!D28+'яч 11 сн'!D28+'яч 40 сн '!D28+'яч 41 сн'!D28+'яч 42 сн'!D28+'яч 43 сн'!D28+'яч 44 сн'!D28+'яч 47 сн'!D28+'яч 49 сн'!D28+'яч 50 сн'!D28+'яч 53 сн'!D28+'яч 55 сн'!D28+'яч 56 сн'!D28+'яч 59 сн'!D28+'яч 60 сн'!D28+'яч 61 сн'!D28+'яч 62'!D28+'яч 63 сн'!D28+'яч 64 сн'!D28+'яч 66 сн'!D28</f>
        <v>2484</v>
      </c>
      <c r="C26" s="50"/>
      <c r="D26" s="77">
        <v>240</v>
      </c>
      <c r="E26" s="65">
        <f t="shared" si="0"/>
        <v>0.0966183574879227</v>
      </c>
      <c r="F26" s="66"/>
      <c r="G26" s="67"/>
    </row>
    <row r="27" spans="1:7" ht="12.75">
      <c r="A27" s="34" t="s">
        <v>35</v>
      </c>
      <c r="B27" s="38">
        <f>'яч 3 сн'!D29+'яч 6 сн'!D29+'яч 7 сн'!D29+'яч 8 сн'!D29+'яч 9 сн'!D29+'яч 10 сн'!D29+'яч 11 сн'!D29+'яч 40 сн '!D29+'яч 41 сн'!D29+'яч 42 сн'!D29+'яч 43 сн'!D29+'яч 44 сн'!D29+'яч 47 сн'!D29+'яч 49 сн'!D29+'яч 50 сн'!D29+'яч 53 сн'!D29+'яч 55 сн'!D29+'яч 56 сн'!D29+'яч 59 сн'!D29+'яч 60 сн'!D29+'яч 61 сн'!D29+'яч 62'!D29+'яч 63 сн'!D29+'яч 64 сн'!D29+'яч 66 сн'!D29</f>
        <v>3078</v>
      </c>
      <c r="C27" s="50"/>
      <c r="D27" s="77">
        <v>238</v>
      </c>
      <c r="E27" s="65">
        <f t="shared" si="0"/>
        <v>0.07732293697205977</v>
      </c>
      <c r="F27" s="66"/>
      <c r="G27" s="67"/>
    </row>
    <row r="28" spans="1:7" ht="12.75">
      <c r="A28" s="34" t="s">
        <v>36</v>
      </c>
      <c r="B28" s="38">
        <f>'яч 3 сн'!D30+'яч 6 сн'!D30+'яч 7 сн'!D30+'яч 8 сн'!D30+'яч 9 сн'!D30+'яч 10 сн'!D30+'яч 11 сн'!D30+'яч 40 сн '!D30+'яч 41 сн'!D30+'яч 42 сн'!D30+'яч 43 сн'!D30+'яч 44 сн'!D30+'яч 47 сн'!D30+'яч 49 сн'!D30+'яч 50 сн'!D30+'яч 53 сн'!D30+'яч 55 сн'!D30+'яч 56 сн'!D30+'яч 59 сн'!D30+'яч 60 сн'!D30+'яч 61 сн'!D30+'яч 62'!D30+'яч 63 сн'!D30+'яч 64 сн'!D30+'яч 66 сн'!D30</f>
        <v>2556</v>
      </c>
      <c r="C28" s="50"/>
      <c r="D28" s="77">
        <v>302</v>
      </c>
      <c r="E28" s="65">
        <f t="shared" si="0"/>
        <v>0.11815336463223787</v>
      </c>
      <c r="F28" s="66"/>
      <c r="G28" s="67"/>
    </row>
    <row r="29" spans="1:7" ht="12.75">
      <c r="A29" s="34" t="s">
        <v>37</v>
      </c>
      <c r="B29" s="38">
        <f>'яч 3 сн'!D31+'яч 6 сн'!D31+'яч 7 сн'!D31+'яч 8 сн'!D31+'яч 9 сн'!D31+'яч 10 сн'!D31+'яч 11 сн'!D31+'яч 40 сн '!D31+'яч 41 сн'!D31+'яч 42 сн'!D31+'яч 43 сн'!D31+'яч 44 сн'!D31+'яч 47 сн'!D31+'яч 49 сн'!D31+'яч 50 сн'!D31+'яч 53 сн'!D31+'яч 55 сн'!D31+'яч 56 сн'!D31+'яч 59 сн'!D31+'яч 60 сн'!D31+'яч 61 сн'!D31+'яч 62'!D31+'яч 63 сн'!D31+'яч 64 сн'!D31+'яч 66 сн'!D31</f>
        <v>2970</v>
      </c>
      <c r="C29" s="50"/>
      <c r="D29" s="77">
        <v>284</v>
      </c>
      <c r="E29" s="65">
        <f t="shared" si="0"/>
        <v>0.09562289562289562</v>
      </c>
      <c r="F29" s="66"/>
      <c r="G29" s="67"/>
    </row>
    <row r="30" spans="1:7" ht="12.75">
      <c r="A30" s="34" t="s">
        <v>38</v>
      </c>
      <c r="B30" s="38">
        <f>'яч 3 сн'!D32+'яч 6 сн'!D32+'яч 7 сн'!D32+'яч 8 сн'!D32+'яч 9 сн'!D32+'яч 10 сн'!D32+'яч 11 сн'!D32+'яч 40 сн '!D32+'яч 41 сн'!D32+'яч 42 сн'!D32+'яч 43 сн'!D32+'яч 44 сн'!D32+'яч 47 сн'!D32+'яч 49 сн'!D32+'яч 50 сн'!D32+'яч 53 сн'!D32+'яч 55 сн'!D32+'яч 56 сн'!D32+'яч 59 сн'!D32+'яч 60 сн'!D32+'яч 61 сн'!D32+'яч 62'!D32+'яч 63 сн'!D32+'яч 64 сн'!D32+'яч 66 сн'!D32</f>
        <v>2808</v>
      </c>
      <c r="C30" s="50"/>
      <c r="D30" s="77">
        <v>276</v>
      </c>
      <c r="E30" s="65">
        <f t="shared" si="0"/>
        <v>0.09829059829059829</v>
      </c>
      <c r="F30" s="66"/>
      <c r="G30" s="67"/>
    </row>
    <row r="31" spans="1:7" ht="12.75">
      <c r="A31" s="34" t="s">
        <v>39</v>
      </c>
      <c r="B31" s="38">
        <f>'яч 3 сн'!D33+'яч 6 сн'!D33+'яч 7 сн'!D33+'яч 8 сн'!D33+'яч 9 сн'!D33+'яч 10 сн'!D33+'яч 11 сн'!D33+'яч 40 сн '!D33+'яч 41 сн'!D33+'яч 42 сн'!D33+'яч 43 сн'!D33+'яч 44 сн'!D33+'яч 47 сн'!D33+'яч 49 сн'!D33+'яч 50 сн'!D33+'яч 53 сн'!D33+'яч 55 сн'!D33+'яч 56 сн'!D33+'яч 59 сн'!D33+'яч 60 сн'!D33+'яч 61 сн'!D33+'яч 62'!D33+'яч 63 сн'!D33+'яч 64 сн'!D33+'яч 66 сн'!D33</f>
        <v>2952</v>
      </c>
      <c r="C31" s="50"/>
      <c r="D31" s="77">
        <v>269</v>
      </c>
      <c r="E31" s="65">
        <f t="shared" si="0"/>
        <v>0.09112466124661246</v>
      </c>
      <c r="F31" s="66"/>
      <c r="G31" s="67"/>
    </row>
    <row r="32" spans="1:7" ht="12.75">
      <c r="A32" s="34" t="s">
        <v>40</v>
      </c>
      <c r="B32" s="38">
        <f>'яч 3 сн'!D34+'яч 6 сн'!D34+'яч 7 сн'!D34+'яч 8 сн'!D34+'яч 9 сн'!D34+'яч 10 сн'!D34+'яч 11 сн'!D34+'яч 40 сн '!D34+'яч 41 сн'!D34+'яч 42 сн'!D34+'яч 43 сн'!D34+'яч 44 сн'!D34+'яч 47 сн'!D34+'яч 49 сн'!D34+'яч 50 сн'!D34+'яч 53 сн'!D34+'яч 55 сн'!D34+'яч 56 сн'!D34+'яч 59 сн'!D34+'яч 60 сн'!D34+'яч 61 сн'!D34+'яч 62'!D34+'яч 63 сн'!D34+'яч 64 сн'!D34+'яч 66 сн'!D34</f>
        <v>2664</v>
      </c>
      <c r="C32" s="50"/>
      <c r="D32" s="77">
        <v>297</v>
      </c>
      <c r="E32" s="65">
        <f t="shared" si="0"/>
        <v>0.11148648648648649</v>
      </c>
      <c r="F32" s="66"/>
      <c r="G32" s="67"/>
    </row>
    <row r="33" spans="1:7" ht="12.75">
      <c r="A33" s="34" t="s">
        <v>41</v>
      </c>
      <c r="B33" s="38">
        <f>'яч 3 сн'!D35+'яч 6 сн'!D35+'яч 7 сн'!D35+'яч 8 сн'!D35+'яч 9 сн'!D35+'яч 10 сн'!D35+'яч 11 сн'!D35+'яч 40 сн '!D35+'яч 41 сн'!D35+'яч 42 сн'!D35+'яч 43 сн'!D35+'яч 44 сн'!D35+'яч 47 сн'!D35+'яч 49 сн'!D35+'яч 50 сн'!D35+'яч 53 сн'!D35+'яч 55 сн'!D35+'яч 56 сн'!D35+'яч 59 сн'!D35+'яч 60 сн'!D35+'яч 61 сн'!D35+'яч 62'!D35+'яч 63 сн'!D35+'яч 64 сн'!D35+'яч 66 сн'!D35</f>
        <v>2664</v>
      </c>
      <c r="C33" s="50"/>
      <c r="D33" s="77">
        <v>251</v>
      </c>
      <c r="E33" s="65">
        <f t="shared" si="0"/>
        <v>0.09421921921921922</v>
      </c>
      <c r="F33" s="66"/>
      <c r="G33" s="67"/>
    </row>
    <row r="34" spans="1:7" ht="12.75">
      <c r="A34" s="34" t="s">
        <v>42</v>
      </c>
      <c r="B34" s="38">
        <f>'яч 3 сн'!D36+'яч 6 сн'!D36+'яч 7 сн'!D36+'яч 8 сн'!D36+'яч 9 сн'!D36+'яч 10 сн'!D36+'яч 11 сн'!D36+'яч 40 сн '!D36+'яч 41 сн'!D36+'яч 42 сн'!D36+'яч 43 сн'!D36+'яч 44 сн'!D36+'яч 47 сн'!D36+'яч 49 сн'!D36+'яч 50 сн'!D36+'яч 53 сн'!D36+'яч 55 сн'!D36+'яч 56 сн'!D36+'яч 59 сн'!D36+'яч 60 сн'!D36+'яч 61 сн'!D36+'яч 62'!D36+'яч 63 сн'!D36+'яч 64 сн'!D36+'яч 66 сн'!D36</f>
        <v>2808</v>
      </c>
      <c r="C34" s="50"/>
      <c r="D34" s="77">
        <v>296</v>
      </c>
      <c r="E34" s="65">
        <f t="shared" si="0"/>
        <v>0.10541310541310542</v>
      </c>
      <c r="F34" s="66"/>
      <c r="G34" s="67"/>
    </row>
    <row r="35" spans="1:7" ht="12.75">
      <c r="A35" s="34" t="s">
        <v>43</v>
      </c>
      <c r="B35" s="38">
        <f>'яч 3 сн'!D37+'яч 6 сн'!D37+'яч 7 сн'!D37+'яч 8 сн'!D37+'яч 9 сн'!D37+'яч 10 сн'!D37+'яч 11 сн'!D37+'яч 40 сн '!D37+'яч 41 сн'!D37+'яч 42 сн'!D37+'яч 43 сн'!D37+'яч 44 сн'!D37+'яч 47 сн'!D37+'яч 49 сн'!D37+'яч 50 сн'!D37+'яч 53 сн'!D37+'яч 55 сн'!D37+'яч 56 сн'!D37+'яч 59 сн'!D37+'яч 60 сн'!D37+'яч 61 сн'!D37+'яч 62'!D37+'яч 63 сн'!D37+'яч 64 сн'!D37+'яч 66 сн'!D37</f>
        <v>2538</v>
      </c>
      <c r="C35" s="50"/>
      <c r="D35" s="77">
        <v>279</v>
      </c>
      <c r="E35" s="65">
        <f t="shared" si="0"/>
        <v>0.1099290780141844</v>
      </c>
      <c r="F35" s="66"/>
      <c r="G35" s="67" t="s">
        <v>172</v>
      </c>
    </row>
    <row r="36" spans="1:7" ht="12.75">
      <c r="A36" s="34" t="s">
        <v>44</v>
      </c>
      <c r="B36" s="38">
        <f>'яч 3 сн'!D38+'яч 6 сн'!D38+'яч 7 сн'!D38+'яч 8 сн'!D38+'яч 9 сн'!D38+'яч 10 сн'!D38+'яч 11 сн'!D38+'яч 40 сн '!D38+'яч 41 сн'!D38+'яч 42 сн'!D38+'яч 43 сн'!D38+'яч 44 сн'!D38+'яч 47 сн'!D38+'яч 49 сн'!D38+'яч 50 сн'!D38+'яч 53 сн'!D38+'яч 55 сн'!D38+'яч 56 сн'!D38+'яч 59 сн'!D38+'яч 60 сн'!D38+'яч 61 сн'!D38+'яч 62'!D38+'яч 63 сн'!D38+'яч 64 сн'!D38+'яч 66 сн'!D38</f>
        <v>2952</v>
      </c>
      <c r="C36" s="50"/>
      <c r="D36" s="77">
        <v>275</v>
      </c>
      <c r="E36" s="65">
        <f t="shared" si="0"/>
        <v>0.09315718157181571</v>
      </c>
      <c r="F36" s="66"/>
      <c r="G36" s="67"/>
    </row>
    <row r="37" spans="1:7" ht="12.75">
      <c r="A37" s="34" t="s">
        <v>45</v>
      </c>
      <c r="B37" s="38">
        <f>'яч 3 сн'!D39+'яч 6 сн'!D39+'яч 7 сн'!D39+'яч 8 сн'!D39+'яч 9 сн'!D39+'яч 10 сн'!D39+'яч 11 сн'!D39+'яч 40 сн '!D39+'яч 41 сн'!D39+'яч 42 сн'!D39+'яч 43 сн'!D39+'яч 44 сн'!D39+'яч 47 сн'!D39+'яч 49 сн'!D39+'яч 50 сн'!D39+'яч 53 сн'!D39+'яч 55 сн'!D39+'яч 56 сн'!D39+'яч 59 сн'!D39+'яч 60 сн'!D39+'яч 61 сн'!D39+'яч 62'!D39+'яч 63 сн'!D39+'яч 64 сн'!D39+'яч 66 сн'!D39</f>
        <v>2592</v>
      </c>
      <c r="C37" s="50"/>
      <c r="D37" s="77">
        <v>270</v>
      </c>
      <c r="E37" s="65">
        <f t="shared" si="0"/>
        <v>0.10416666666666667</v>
      </c>
      <c r="F37" s="66"/>
      <c r="G37" s="67"/>
    </row>
    <row r="38" spans="1:7" ht="12.75">
      <c r="A38" s="34" t="s">
        <v>46</v>
      </c>
      <c r="B38" s="38">
        <f>'яч 3 сн'!D40+'яч 6 сн'!D40+'яч 7 сн'!D40+'яч 8 сн'!D40+'яч 9 сн'!D40+'яч 10 сн'!D40+'яч 11 сн'!D40+'яч 40 сн '!D40+'яч 41 сн'!D40+'яч 42 сн'!D40+'яч 43 сн'!D40+'яч 44 сн'!D40+'яч 47 сн'!D40+'яч 49 сн'!D40+'яч 50 сн'!D40+'яч 53 сн'!D40+'яч 55 сн'!D40+'яч 56 сн'!D40+'яч 59 сн'!D40+'яч 60 сн'!D40+'яч 61 сн'!D40+'яч 62'!D40+'яч 63 сн'!D40+'яч 64 сн'!D40+'яч 66 сн'!D40</f>
        <v>2376</v>
      </c>
      <c r="C38" s="50"/>
      <c r="D38" s="77">
        <v>289</v>
      </c>
      <c r="E38" s="65">
        <f t="shared" si="0"/>
        <v>0.12163299663299663</v>
      </c>
      <c r="F38" s="66"/>
      <c r="G38" s="67"/>
    </row>
    <row r="39" spans="1:7" ht="12.75">
      <c r="A39" s="34" t="s">
        <v>47</v>
      </c>
      <c r="B39" s="38">
        <f>'яч 3 сн'!D41+'яч 6 сн'!D41+'яч 7 сн'!D41+'яч 8 сн'!D41+'яч 9 сн'!D41+'яч 10 сн'!D41+'яч 11 сн'!D41+'яч 40 сн '!D41+'яч 41 сн'!D41+'яч 42 сн'!D41+'яч 43 сн'!D41+'яч 44 сн'!D41+'яч 47 сн'!D41+'яч 49 сн'!D41+'яч 50 сн'!D41+'яч 53 сн'!D41+'яч 55 сн'!D41+'яч 56 сн'!D41+'яч 59 сн'!D41+'яч 60 сн'!D41+'яч 61 сн'!D41+'яч 62'!D41+'яч 63 сн'!D41+'яч 64 сн'!D41+'яч 66 сн'!D41</f>
        <v>2664</v>
      </c>
      <c r="C39" s="50"/>
      <c r="D39" s="77">
        <v>289</v>
      </c>
      <c r="E39" s="65">
        <f t="shared" si="0"/>
        <v>0.10848348348348348</v>
      </c>
      <c r="F39" s="66"/>
      <c r="G39" s="67"/>
    </row>
    <row r="40" spans="1:7" ht="12.75">
      <c r="A40" s="34" t="s">
        <v>48</v>
      </c>
      <c r="B40" s="38">
        <f>'яч 3 сн'!D42+'яч 6 сн'!D42+'яч 7 сн'!D42+'яч 8 сн'!D42+'яч 9 сн'!D42+'яч 10 сн'!D42+'яч 11 сн'!D42+'яч 40 сн '!D42+'яч 41 сн'!D42+'яч 42 сн'!D42+'яч 43 сн'!D42+'яч 44 сн'!D42+'яч 47 сн'!D42+'яч 49 сн'!D42+'яч 50 сн'!D42+'яч 53 сн'!D42+'яч 55 сн'!D42+'яч 56 сн'!D42+'яч 59 сн'!D42+'яч 60 сн'!D42+'яч 61 сн'!D42+'яч 62'!D42+'яч 63 сн'!D42+'яч 64 сн'!D42+'яч 66 сн'!D42</f>
        <v>2394</v>
      </c>
      <c r="C40" s="50"/>
      <c r="D40" s="77">
        <v>280</v>
      </c>
      <c r="E40" s="65">
        <f t="shared" si="0"/>
        <v>0.11695906432748537</v>
      </c>
      <c r="F40" s="66"/>
      <c r="G40" s="67"/>
    </row>
    <row r="41" spans="1:7" ht="12.75">
      <c r="A41" s="34" t="s">
        <v>49</v>
      </c>
      <c r="B41" s="38">
        <f>'яч 3 сн'!D43+'яч 6 сн'!D43+'яч 7 сн'!D43+'яч 8 сн'!D43+'яч 9 сн'!D43+'яч 10 сн'!D43+'яч 11 сн'!D43+'яч 40 сн '!D43+'яч 41 сн'!D43+'яч 42 сн'!D43+'яч 43 сн'!D43+'яч 44 сн'!D43+'яч 47 сн'!D43+'яч 49 сн'!D43+'яч 50 сн'!D43+'яч 53 сн'!D43+'яч 55 сн'!D43+'яч 56 сн'!D43+'яч 59 сн'!D43+'яч 60 сн'!D43+'яч 61 сн'!D43+'яч 62'!D43+'яч 63 сн'!D43+'яч 64 сн'!D43+'яч 66 сн'!D43</f>
        <v>2844</v>
      </c>
      <c r="C41" s="50"/>
      <c r="D41" s="77">
        <v>280</v>
      </c>
      <c r="E41" s="65">
        <f t="shared" si="0"/>
        <v>0.09845288326300984</v>
      </c>
      <c r="F41" s="66"/>
      <c r="G41" s="67"/>
    </row>
    <row r="42" spans="1:7" ht="12.75">
      <c r="A42" s="53" t="s">
        <v>173</v>
      </c>
      <c r="B42" s="68">
        <f>SUM(B17:B41)</f>
        <v>66366</v>
      </c>
      <c r="C42" s="49"/>
      <c r="D42" s="68">
        <f>SUM(D18:D41)</f>
        <v>6811</v>
      </c>
      <c r="E42" s="69">
        <f t="shared" si="0"/>
        <v>0.10262785161076454</v>
      </c>
      <c r="F42" s="64"/>
      <c r="G42" s="58"/>
    </row>
    <row r="43" spans="1:7" ht="12.75">
      <c r="A43" s="48" t="s">
        <v>174</v>
      </c>
      <c r="B43" s="5"/>
      <c r="C43" s="5"/>
      <c r="D43" s="5"/>
      <c r="E43" s="5"/>
      <c r="F43" s="57"/>
      <c r="G43" s="58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8118</v>
      </c>
      <c r="C47" s="5"/>
      <c r="D47" s="61">
        <f>SUM(D26:D28)</f>
        <v>780</v>
      </c>
      <c r="E47" s="36">
        <f>B47/3</f>
        <v>2706</v>
      </c>
      <c r="F47" s="61">
        <f>D47/3</f>
        <v>260</v>
      </c>
      <c r="G47" s="37">
        <f>F47/E47</f>
        <v>0.09608277900960828</v>
      </c>
    </row>
    <row r="48" spans="1:7" ht="12.75">
      <c r="A48" s="5" t="s">
        <v>181</v>
      </c>
      <c r="B48" s="61">
        <f>SUM(B35:B38)</f>
        <v>10458</v>
      </c>
      <c r="C48" s="5"/>
      <c r="D48" s="61">
        <f>SUM(D35:D38)</f>
        <v>1113</v>
      </c>
      <c r="E48" s="61">
        <f>B48/4</f>
        <v>2614.5</v>
      </c>
      <c r="F48" s="61">
        <f>D48/4</f>
        <v>278.25</v>
      </c>
      <c r="G48" s="37">
        <f>F48/E48</f>
        <v>0.10642570281124498</v>
      </c>
    </row>
    <row r="49" spans="1:7" ht="12.75">
      <c r="A49" s="5" t="s">
        <v>182</v>
      </c>
      <c r="B49" s="61">
        <f>B42</f>
        <v>66366</v>
      </c>
      <c r="C49" s="5"/>
      <c r="D49" s="61">
        <f>D42</f>
        <v>6811</v>
      </c>
      <c r="E49" s="61">
        <f>B49/24</f>
        <v>2765.25</v>
      </c>
      <c r="F49" s="61">
        <f>D49/24</f>
        <v>283.7916666666667</v>
      </c>
      <c r="G49" s="37">
        <f>F49/E49</f>
        <v>0.10262785161076456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 t="s">
        <v>183</v>
      </c>
      <c r="C53" s="3"/>
      <c r="D53" s="3"/>
      <c r="E53" s="3"/>
      <c r="F53" s="3"/>
      <c r="G53" s="3"/>
    </row>
    <row r="54" spans="1:7" ht="12.75">
      <c r="A54" s="62"/>
      <c r="B54" s="62"/>
      <c r="C54" s="62"/>
      <c r="D54" s="62"/>
      <c r="E54" s="62"/>
      <c r="F54" s="62"/>
      <c r="G54" s="6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9">
      <selection activeCell="A1" sqref="A1:C1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1"/>
      <c r="G1" s="1"/>
    </row>
    <row r="2" spans="1:7" ht="12.75">
      <c r="A2" s="2" t="s">
        <v>154</v>
      </c>
      <c r="B2" s="2"/>
      <c r="C2" s="2"/>
      <c r="D2" s="3"/>
      <c r="E2" s="2"/>
      <c r="F2" s="2"/>
      <c r="G2" s="2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184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29.25" customHeight="1">
      <c r="A5" s="1"/>
      <c r="B5" s="1"/>
      <c r="C5" s="1"/>
      <c r="D5" s="3"/>
      <c r="E5" s="2" t="s">
        <v>158</v>
      </c>
      <c r="F5" s="100" t="s">
        <v>196</v>
      </c>
      <c r="G5" s="100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СН ТЭЦ'!A10</f>
        <v>            вычисления нагрузок и тангенса "фи" за  15 июня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197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38"/>
      <c r="C17" s="59"/>
      <c r="D17" s="38"/>
      <c r="E17" s="63"/>
      <c r="F17" s="64"/>
      <c r="G17" s="58"/>
    </row>
    <row r="18" spans="1:7" ht="12.75">
      <c r="A18" s="34" t="s">
        <v>26</v>
      </c>
      <c r="B18" s="38">
        <f>'сум ТГ1+ТГ2'!B18-'сум СН ТЭЦ'!B18</f>
        <v>10008</v>
      </c>
      <c r="C18" s="50"/>
      <c r="D18" s="38">
        <f>'сум ТГ1+ТГ2'!D18-'сум СН ТЭЦ'!D18</f>
        <v>6913</v>
      </c>
      <c r="E18" s="65">
        <f>D18/B18</f>
        <v>0.6907474020783373</v>
      </c>
      <c r="F18" s="66"/>
      <c r="G18" s="67"/>
    </row>
    <row r="19" spans="1:7" ht="12.75">
      <c r="A19" s="34" t="s">
        <v>27</v>
      </c>
      <c r="B19" s="38">
        <f>'сум ТГ1+ТГ2'!B19-'сум СН ТЭЦ'!B19</f>
        <v>10476</v>
      </c>
      <c r="C19" s="50"/>
      <c r="D19" s="38">
        <f>'сум ТГ1+ТГ2'!D19-'сум СН ТЭЦ'!D19</f>
        <v>7248</v>
      </c>
      <c r="E19" s="65">
        <f aca="true" t="shared" si="0" ref="E19:E42">D19/B19</f>
        <v>0.6918671248568156</v>
      </c>
      <c r="F19" s="66"/>
      <c r="G19" s="67"/>
    </row>
    <row r="20" spans="1:7" ht="12.75">
      <c r="A20" s="34" t="s">
        <v>28</v>
      </c>
      <c r="B20" s="38">
        <f>'сум ТГ1+ТГ2'!B20-'сум СН ТЭЦ'!B20</f>
        <v>10782</v>
      </c>
      <c r="C20" s="50"/>
      <c r="D20" s="38">
        <f>'сум ТГ1+ТГ2'!D20-'сум СН ТЭЦ'!D20</f>
        <v>6897</v>
      </c>
      <c r="E20" s="65">
        <f t="shared" si="0"/>
        <v>0.6396772398441848</v>
      </c>
      <c r="F20" s="66"/>
      <c r="G20" s="67"/>
    </row>
    <row r="21" spans="1:7" ht="12.75">
      <c r="A21" s="34" t="s">
        <v>29</v>
      </c>
      <c r="B21" s="38">
        <f>'сум ТГ1+ТГ2'!B21-'сум СН ТЭЦ'!B21</f>
        <v>10530</v>
      </c>
      <c r="C21" s="50"/>
      <c r="D21" s="38">
        <f>'сум ТГ1+ТГ2'!D21-'сум СН ТЭЦ'!D21</f>
        <v>5971</v>
      </c>
      <c r="E21" s="65">
        <f t="shared" si="0"/>
        <v>0.5670465337132004</v>
      </c>
      <c r="F21" s="66"/>
      <c r="G21" s="67"/>
    </row>
    <row r="22" spans="1:7" ht="12.75">
      <c r="A22" s="34" t="s">
        <v>30</v>
      </c>
      <c r="B22" s="38">
        <f>'сум ТГ1+ТГ2'!B22-'сум СН ТЭЦ'!B22</f>
        <v>10800</v>
      </c>
      <c r="C22" s="50"/>
      <c r="D22" s="38">
        <f>'сум ТГ1+ТГ2'!D22-'сум СН ТЭЦ'!D22</f>
        <v>7239</v>
      </c>
      <c r="E22" s="65">
        <f t="shared" si="0"/>
        <v>0.6702777777777778</v>
      </c>
      <c r="F22" s="66"/>
      <c r="G22" s="67"/>
    </row>
    <row r="23" spans="1:7" ht="12.75">
      <c r="A23" s="34" t="s">
        <v>31</v>
      </c>
      <c r="B23" s="38">
        <f>'сум ТГ1+ТГ2'!B23-'сум СН ТЭЦ'!B23</f>
        <v>10458</v>
      </c>
      <c r="C23" s="50"/>
      <c r="D23" s="38">
        <f>'сум ТГ1+ТГ2'!D23-'сум СН ТЭЦ'!D23</f>
        <v>7066</v>
      </c>
      <c r="E23" s="65">
        <f t="shared" si="0"/>
        <v>0.6756550009562058</v>
      </c>
      <c r="F23" s="66"/>
      <c r="G23" s="67"/>
    </row>
    <row r="24" spans="1:7" ht="12.75">
      <c r="A24" s="34" t="s">
        <v>32</v>
      </c>
      <c r="B24" s="38">
        <f>'сум ТГ1+ТГ2'!B24-'сум СН ТЭЦ'!B24</f>
        <v>11016</v>
      </c>
      <c r="C24" s="50"/>
      <c r="D24" s="38">
        <f>'сум ТГ1+ТГ2'!D24-'сум СН ТЭЦ'!D24</f>
        <v>7273</v>
      </c>
      <c r="E24" s="65">
        <f t="shared" si="0"/>
        <v>0.6602214960058097</v>
      </c>
      <c r="F24" s="66"/>
      <c r="G24" s="67"/>
    </row>
    <row r="25" spans="1:7" ht="12.75">
      <c r="A25" s="34" t="s">
        <v>33</v>
      </c>
      <c r="B25" s="38">
        <f>'сум ТГ1+ТГ2'!B25-'сум СН ТЭЦ'!B25</f>
        <v>10548</v>
      </c>
      <c r="C25" s="50"/>
      <c r="D25" s="38">
        <f>'сум ТГ1+ТГ2'!D25-'сум СН ТЭЦ'!D25</f>
        <v>8577</v>
      </c>
      <c r="E25" s="65">
        <f t="shared" si="0"/>
        <v>0.8131399317406144</v>
      </c>
      <c r="F25" s="66"/>
      <c r="G25" s="67"/>
    </row>
    <row r="26" spans="1:7" ht="12.75">
      <c r="A26" s="34" t="s">
        <v>34</v>
      </c>
      <c r="B26" s="38">
        <f>'сум ТГ1+ТГ2'!B26-'сум СН ТЭЦ'!B26</f>
        <v>11016</v>
      </c>
      <c r="C26" s="50"/>
      <c r="D26" s="38">
        <f>'сум ТГ1+ТГ2'!D26-'сум СН ТЭЦ'!D26</f>
        <v>9300</v>
      </c>
      <c r="E26" s="65">
        <f t="shared" si="0"/>
        <v>0.8442265795206971</v>
      </c>
      <c r="F26" s="66"/>
      <c r="G26" s="67"/>
    </row>
    <row r="27" spans="1:7" ht="12.75">
      <c r="A27" s="34" t="s">
        <v>35</v>
      </c>
      <c r="B27" s="38">
        <f>'сум ТГ1+ТГ2'!B27-'сум СН ТЭЦ'!B27</f>
        <v>10782</v>
      </c>
      <c r="C27" s="50"/>
      <c r="D27" s="38">
        <f>'сум ТГ1+ТГ2'!D27-'сум СН ТЭЦ'!D27</f>
        <v>9662</v>
      </c>
      <c r="E27" s="65">
        <f t="shared" si="0"/>
        <v>0.8961231682433686</v>
      </c>
      <c r="F27" s="66"/>
      <c r="G27" s="67"/>
    </row>
    <row r="28" spans="1:7" ht="12.75">
      <c r="A28" s="34" t="s">
        <v>36</v>
      </c>
      <c r="B28" s="38">
        <f>'сум ТГ1+ТГ2'!B28-'сум СН ТЭЦ'!B28</f>
        <v>11664</v>
      </c>
      <c r="C28" s="50"/>
      <c r="D28" s="38">
        <f>'сум ТГ1+ТГ2'!D28-'сум СН ТЭЦ'!D28</f>
        <v>9778</v>
      </c>
      <c r="E28" s="65">
        <f t="shared" si="0"/>
        <v>0.8383058984910837</v>
      </c>
      <c r="F28" s="66"/>
      <c r="G28" s="67"/>
    </row>
    <row r="29" spans="1:7" ht="12.75">
      <c r="A29" s="34" t="s">
        <v>37</v>
      </c>
      <c r="B29" s="38">
        <f>'сум ТГ1+ТГ2'!B29-'сум СН ТЭЦ'!B29</f>
        <v>11430</v>
      </c>
      <c r="C29" s="50"/>
      <c r="D29" s="38">
        <f>'сум ТГ1+ТГ2'!D29-'сум СН ТЭЦ'!D29</f>
        <v>9976</v>
      </c>
      <c r="E29" s="65">
        <f t="shared" si="0"/>
        <v>0.8727909011373578</v>
      </c>
      <c r="F29" s="66"/>
      <c r="G29" s="67"/>
    </row>
    <row r="30" spans="1:7" ht="12.75">
      <c r="A30" s="34" t="s">
        <v>38</v>
      </c>
      <c r="B30" s="38">
        <f>'сум ТГ1+ТГ2'!B30-'сум СН ТЭЦ'!B30</f>
        <v>11592</v>
      </c>
      <c r="C30" s="50"/>
      <c r="D30" s="38">
        <f>'сум ТГ1+ТГ2'!D30-'сум СН ТЭЦ'!D30</f>
        <v>8904</v>
      </c>
      <c r="E30" s="65">
        <f t="shared" si="0"/>
        <v>0.7681159420289855</v>
      </c>
      <c r="F30" s="66"/>
      <c r="G30" s="67"/>
    </row>
    <row r="31" spans="1:7" ht="12.75">
      <c r="A31" s="34" t="s">
        <v>39</v>
      </c>
      <c r="B31" s="38">
        <f>'сум ТГ1+ТГ2'!B31-'сум СН ТЭЦ'!B31</f>
        <v>11808</v>
      </c>
      <c r="C31" s="50"/>
      <c r="D31" s="38">
        <f>'сум ТГ1+ТГ2'!D31-'сум СН ТЭЦ'!D31</f>
        <v>9091</v>
      </c>
      <c r="E31" s="65">
        <f t="shared" si="0"/>
        <v>0.7699017615176151</v>
      </c>
      <c r="F31" s="66"/>
      <c r="G31" s="67"/>
    </row>
    <row r="32" spans="1:7" ht="12.75">
      <c r="A32" s="34" t="s">
        <v>40</v>
      </c>
      <c r="B32" s="38">
        <f>'сум ТГ1+ТГ2'!B32-'сум СН ТЭЦ'!B32</f>
        <v>11556</v>
      </c>
      <c r="C32" s="50"/>
      <c r="D32" s="38">
        <f>'сум ТГ1+ТГ2'!D32-'сум СН ТЭЦ'!D32</f>
        <v>8703</v>
      </c>
      <c r="E32" s="65">
        <f t="shared" si="0"/>
        <v>0.7531152647975078</v>
      </c>
      <c r="F32" s="66"/>
      <c r="G32" s="67"/>
    </row>
    <row r="33" spans="1:7" ht="12.75">
      <c r="A33" s="34" t="s">
        <v>41</v>
      </c>
      <c r="B33" s="38">
        <f>'сум ТГ1+ТГ2'!B33-'сум СН ТЭЦ'!B33</f>
        <v>11556</v>
      </c>
      <c r="C33" s="50"/>
      <c r="D33" s="38">
        <f>'сум ТГ1+ТГ2'!D33-'сум СН ТЭЦ'!D33</f>
        <v>8029</v>
      </c>
      <c r="E33" s="65">
        <f t="shared" si="0"/>
        <v>0.6947905849775009</v>
      </c>
      <c r="F33" s="66"/>
      <c r="G33" s="67"/>
    </row>
    <row r="34" spans="1:7" ht="12.75">
      <c r="A34" s="34" t="s">
        <v>42</v>
      </c>
      <c r="B34" s="38">
        <f>'сум ТГ1+ТГ2'!B34-'сум СН ТЭЦ'!B34</f>
        <v>11052</v>
      </c>
      <c r="C34" s="50"/>
      <c r="D34" s="38">
        <f>'сум ТГ1+ТГ2'!D34-'сум СН ТЭЦ'!D34</f>
        <v>9244</v>
      </c>
      <c r="E34" s="65">
        <f t="shared" si="0"/>
        <v>0.836409699601882</v>
      </c>
      <c r="F34" s="66"/>
      <c r="G34" s="67"/>
    </row>
    <row r="35" spans="1:7" ht="12.75">
      <c r="A35" s="34" t="s">
        <v>43</v>
      </c>
      <c r="B35" s="38">
        <f>'сум ТГ1+ТГ2'!B35-'сум СН ТЭЦ'!B35</f>
        <v>11682</v>
      </c>
      <c r="C35" s="50"/>
      <c r="D35" s="38">
        <f>'сум ТГ1+ТГ2'!D35-'сум СН ТЭЦ'!D35</f>
        <v>9441</v>
      </c>
      <c r="E35" s="65">
        <f t="shared" si="0"/>
        <v>0.8081664098613252</v>
      </c>
      <c r="F35" s="66"/>
      <c r="G35" s="67" t="s">
        <v>172</v>
      </c>
    </row>
    <row r="36" spans="1:7" ht="12.75">
      <c r="A36" s="34" t="s">
        <v>44</v>
      </c>
      <c r="B36" s="38">
        <f>'сум ТГ1+ТГ2'!B36-'сум СН ТЭЦ'!B36</f>
        <v>11448</v>
      </c>
      <c r="C36" s="50"/>
      <c r="D36" s="38">
        <f>'сум ТГ1+ТГ2'!D36-'сум СН ТЭЦ'!D36</f>
        <v>8545</v>
      </c>
      <c r="E36" s="65">
        <f t="shared" si="0"/>
        <v>0.7464185883997205</v>
      </c>
      <c r="F36" s="66"/>
      <c r="G36" s="67"/>
    </row>
    <row r="37" spans="1:7" ht="12.75">
      <c r="A37" s="34" t="s">
        <v>45</v>
      </c>
      <c r="B37" s="38">
        <f>'сум ТГ1+ТГ2'!B37-'сум СН ТЭЦ'!B37</f>
        <v>11628</v>
      </c>
      <c r="C37" s="50"/>
      <c r="D37" s="38">
        <f>'сум ТГ1+ТГ2'!D37-'сум СН ТЭЦ'!D37</f>
        <v>9090</v>
      </c>
      <c r="E37" s="65">
        <f t="shared" si="0"/>
        <v>0.781733746130031</v>
      </c>
      <c r="F37" s="66"/>
      <c r="G37" s="67"/>
    </row>
    <row r="38" spans="1:7" ht="12.75">
      <c r="A38" s="34" t="s">
        <v>46</v>
      </c>
      <c r="B38" s="38">
        <f>'сум ТГ1+ТГ2'!B38-'сум СН ТЭЦ'!B38</f>
        <v>11304</v>
      </c>
      <c r="C38" s="50"/>
      <c r="D38" s="38">
        <f>'сум ТГ1+ТГ2'!D38-'сум СН ТЭЦ'!D38</f>
        <v>8351</v>
      </c>
      <c r="E38" s="65">
        <f t="shared" si="0"/>
        <v>0.7387650389242746</v>
      </c>
      <c r="F38" s="66"/>
      <c r="G38" s="67"/>
    </row>
    <row r="39" spans="1:7" ht="12.75">
      <c r="A39" s="34" t="s">
        <v>47</v>
      </c>
      <c r="B39" s="38">
        <f>'сум ТГ1+ТГ2'!B39-'сум СН ТЭЦ'!B39</f>
        <v>11016</v>
      </c>
      <c r="C39" s="50"/>
      <c r="D39" s="38">
        <f>'сум ТГ1+ТГ2'!D39-'сум СН ТЭЦ'!D39</f>
        <v>9071</v>
      </c>
      <c r="E39" s="65">
        <f t="shared" si="0"/>
        <v>0.8234386347131445</v>
      </c>
      <c r="F39" s="66"/>
      <c r="G39" s="67"/>
    </row>
    <row r="40" spans="1:7" ht="12.75">
      <c r="A40" s="34" t="s">
        <v>48</v>
      </c>
      <c r="B40" s="38">
        <f>'сум ТГ1+ТГ2'!B40-'сум СН ТЭЦ'!B40</f>
        <v>11466</v>
      </c>
      <c r="C40" s="50"/>
      <c r="D40" s="38">
        <f>'сум ТГ1+ТГ2'!D40-'сум СН ТЭЦ'!D40</f>
        <v>9080</v>
      </c>
      <c r="E40" s="65">
        <f t="shared" si="0"/>
        <v>0.7919065061922205</v>
      </c>
      <c r="F40" s="66"/>
      <c r="G40" s="67"/>
    </row>
    <row r="41" spans="1:7" ht="12.75">
      <c r="A41" s="34" t="s">
        <v>49</v>
      </c>
      <c r="B41" s="38">
        <f>'сум ТГ1+ТГ2'!B41-'сум СН ТЭЦ'!B41</f>
        <v>10656</v>
      </c>
      <c r="C41" s="50"/>
      <c r="D41" s="38">
        <f>'сум ТГ1+ТГ2'!D41-'сум СН ТЭЦ'!D41</f>
        <v>8180</v>
      </c>
      <c r="E41" s="65">
        <f t="shared" si="0"/>
        <v>0.7676426426426426</v>
      </c>
      <c r="F41" s="66"/>
      <c r="G41" s="67"/>
    </row>
    <row r="42" spans="1:7" ht="12.75">
      <c r="A42" s="53" t="s">
        <v>173</v>
      </c>
      <c r="B42" s="68">
        <f>SUM(B17:B41)</f>
        <v>266274</v>
      </c>
      <c r="C42" s="49"/>
      <c r="D42" s="68">
        <f>SUM(D17:D41)</f>
        <v>201629</v>
      </c>
      <c r="E42" s="69">
        <f t="shared" si="0"/>
        <v>0.7572237619895296</v>
      </c>
      <c r="F42" s="64"/>
      <c r="G42" s="58"/>
    </row>
    <row r="43" spans="1:7" ht="12.75">
      <c r="A43" s="48" t="s">
        <v>174</v>
      </c>
      <c r="B43" s="5"/>
      <c r="C43" s="5"/>
      <c r="D43" s="5"/>
      <c r="E43" s="5"/>
      <c r="F43" s="57"/>
      <c r="G43" s="58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33462</v>
      </c>
      <c r="C47" s="5"/>
      <c r="D47" s="61">
        <f>SUM(D26:D28)</f>
        <v>28740</v>
      </c>
      <c r="E47" s="36">
        <f>B47/3</f>
        <v>11154</v>
      </c>
      <c r="F47" s="61">
        <f>D47/3</f>
        <v>9580</v>
      </c>
      <c r="G47" s="37">
        <f>F47/E47</f>
        <v>0.8588847050385512</v>
      </c>
    </row>
    <row r="48" spans="1:7" ht="12.75">
      <c r="A48" s="5" t="s">
        <v>181</v>
      </c>
      <c r="B48" s="61">
        <f>SUM(B35:B38)</f>
        <v>46062</v>
      </c>
      <c r="C48" s="5"/>
      <c r="D48" s="61">
        <f>SUM(D35:D38)</f>
        <v>35427</v>
      </c>
      <c r="E48" s="61">
        <f>B48/4</f>
        <v>11515.5</v>
      </c>
      <c r="F48" s="61">
        <f>D48/4</f>
        <v>8856.75</v>
      </c>
      <c r="G48" s="37">
        <f>F48/E48</f>
        <v>0.7691155399244497</v>
      </c>
    </row>
    <row r="49" spans="1:7" ht="12.75">
      <c r="A49" s="5" t="s">
        <v>182</v>
      </c>
      <c r="B49" s="61">
        <f>B42</f>
        <v>266274</v>
      </c>
      <c r="C49" s="5"/>
      <c r="D49" s="61">
        <f>D42</f>
        <v>201629</v>
      </c>
      <c r="E49" s="61">
        <f>B49/24</f>
        <v>11094.75</v>
      </c>
      <c r="F49" s="61">
        <f>D49/24</f>
        <v>8401.208333333334</v>
      </c>
      <c r="G49" s="37">
        <f>F49/E49</f>
        <v>0.7572237619895297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 t="s">
        <v>183</v>
      </c>
      <c r="C53" s="3"/>
      <c r="D53" s="3"/>
      <c r="E53" s="3"/>
      <c r="F53" s="3"/>
      <c r="G53" s="3"/>
    </row>
    <row r="54" spans="1:7" ht="12.75">
      <c r="A54" s="62"/>
      <c r="B54" s="62"/>
      <c r="C54" s="62"/>
      <c r="D54" s="62"/>
      <c r="E54" s="62"/>
      <c r="F54" s="62"/>
      <c r="G54" s="6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3"/>
      <c r="G1" s="3"/>
    </row>
    <row r="2" spans="1:7" ht="12.75">
      <c r="A2" s="2" t="s">
        <v>154</v>
      </c>
      <c r="B2" s="2"/>
      <c r="C2" s="2"/>
      <c r="D2" s="3"/>
      <c r="E2" s="2"/>
      <c r="F2" s="3"/>
      <c r="G2" s="3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191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14.25">
      <c r="A5" s="1"/>
      <c r="B5" s="1"/>
      <c r="C5" s="1"/>
      <c r="D5" s="3"/>
      <c r="E5" s="2" t="s">
        <v>158</v>
      </c>
      <c r="F5" s="101" t="s">
        <v>192</v>
      </c>
      <c r="G5" s="101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ТГ1+ТГ2-СН'!A10</f>
        <v>            вычисления нагрузок и тангенса "фи" за  15 июня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193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49"/>
      <c r="C17" s="49"/>
      <c r="D17" s="49"/>
      <c r="E17" s="49"/>
      <c r="F17" s="49"/>
      <c r="G17" s="5"/>
    </row>
    <row r="18" spans="1:7" ht="12.75">
      <c r="A18" s="34" t="s">
        <v>26</v>
      </c>
      <c r="B18" s="49">
        <f>'сум тр_ры прием'!B18+'сум ТГ1+ТГ2'!B18-'сум субабоненты'!B18</f>
        <v>15266</v>
      </c>
      <c r="C18" s="50"/>
      <c r="D18" s="49">
        <f>'сум тр_ры прием'!D18+'сум ТГ1+ТГ2'!D18-'сум субабоненты'!D18</f>
        <v>9998</v>
      </c>
      <c r="E18" s="50">
        <f>D18/B18</f>
        <v>0.6549194287960173</v>
      </c>
      <c r="F18" s="51"/>
      <c r="G18" s="52"/>
    </row>
    <row r="19" spans="1:7" ht="12.75">
      <c r="A19" s="34" t="s">
        <v>27</v>
      </c>
      <c r="B19" s="49">
        <f>'сум тр_ры прием'!B19+'сум ТГ1+ТГ2'!B19-'сум субабоненты'!B19</f>
        <v>15510</v>
      </c>
      <c r="C19" s="50"/>
      <c r="D19" s="49">
        <f>'сум тр_ры прием'!D19+'сум ТГ1+ТГ2'!D19-'сум субабоненты'!D19</f>
        <v>10726</v>
      </c>
      <c r="E19" s="50">
        <f>D19/B19</f>
        <v>0.6915538362346872</v>
      </c>
      <c r="F19" s="51"/>
      <c r="G19" s="52"/>
    </row>
    <row r="20" spans="1:7" ht="12.75">
      <c r="A20" s="34" t="s">
        <v>28</v>
      </c>
      <c r="B20" s="49">
        <f>'сум тр_ры прием'!B20+'сум ТГ1+ТГ2'!B20-'сум субабоненты'!B20</f>
        <v>12798</v>
      </c>
      <c r="C20" s="50"/>
      <c r="D20" s="49">
        <f>'сум тр_ры прием'!D20+'сум ТГ1+ТГ2'!D20-'сум субабоненты'!D20</f>
        <v>9764</v>
      </c>
      <c r="E20" s="50">
        <f aca="true" t="shared" si="0" ref="E20:E41">D20/B20</f>
        <v>0.7629317080793874</v>
      </c>
      <c r="F20" s="51"/>
      <c r="G20" s="52"/>
    </row>
    <row r="21" spans="1:7" ht="12.75">
      <c r="A21" s="34" t="s">
        <v>29</v>
      </c>
      <c r="B21" s="49">
        <f>'сум тр_ры прием'!B21+'сум ТГ1+ТГ2'!B21-'сум субабоненты'!B21</f>
        <v>12336</v>
      </c>
      <c r="C21" s="50"/>
      <c r="D21" s="49">
        <f>'сум тр_ры прием'!D21+'сум ТГ1+ТГ2'!D21-'сум субабоненты'!D21</f>
        <v>9412</v>
      </c>
      <c r="E21" s="50">
        <f t="shared" si="0"/>
        <v>0.7629701686121919</v>
      </c>
      <c r="F21" s="51"/>
      <c r="G21" s="52"/>
    </row>
    <row r="22" spans="1:7" ht="12.75">
      <c r="A22" s="34" t="s">
        <v>30</v>
      </c>
      <c r="B22" s="49">
        <f>'сум тр_ры прием'!B22+'сум ТГ1+ТГ2'!B22-'сум субабоненты'!B22</f>
        <v>13204</v>
      </c>
      <c r="C22" s="50"/>
      <c r="D22" s="49">
        <f>'сум тр_ры прием'!D22+'сум ТГ1+ТГ2'!D22-'сум субабоненты'!D22</f>
        <v>10058</v>
      </c>
      <c r="E22" s="50">
        <f t="shared" si="0"/>
        <v>0.7617388670099969</v>
      </c>
      <c r="F22" s="51"/>
      <c r="G22" s="52"/>
    </row>
    <row r="23" spans="1:7" ht="12.75">
      <c r="A23" s="34" t="s">
        <v>31</v>
      </c>
      <c r="B23" s="49">
        <f>'сум тр_ры прием'!B23+'сум ТГ1+ТГ2'!B23-'сум субабоненты'!B23</f>
        <v>12370</v>
      </c>
      <c r="C23" s="50"/>
      <c r="D23" s="49">
        <f>'сум тр_ры прием'!D23+'сум ТГ1+ТГ2'!D23-'сум субабоненты'!D23</f>
        <v>9754</v>
      </c>
      <c r="E23" s="50">
        <f t="shared" si="0"/>
        <v>0.7885206143896524</v>
      </c>
      <c r="F23" s="51"/>
      <c r="G23" s="52"/>
    </row>
    <row r="24" spans="1:7" ht="12.75">
      <c r="A24" s="34" t="s">
        <v>32</v>
      </c>
      <c r="B24" s="49">
        <f>'сум тр_ры прием'!B24+'сум ТГ1+ТГ2'!B24-'сум субабоненты'!B24</f>
        <v>12690</v>
      </c>
      <c r="C24" s="50"/>
      <c r="D24" s="49">
        <f>'сум тр_ры прием'!D24+'сум ТГ1+ТГ2'!D24-'сум субабоненты'!D24</f>
        <v>9796</v>
      </c>
      <c r="E24" s="50">
        <f t="shared" si="0"/>
        <v>0.771946414499606</v>
      </c>
      <c r="F24" s="51"/>
      <c r="G24" s="52"/>
    </row>
    <row r="25" spans="1:7" ht="12.75">
      <c r="A25" s="34" t="s">
        <v>33</v>
      </c>
      <c r="B25" s="49">
        <f>'сум тр_ры прием'!B25+'сум ТГ1+ТГ2'!B25-'сум субабоненты'!B25</f>
        <v>13850</v>
      </c>
      <c r="C25" s="50"/>
      <c r="D25" s="49">
        <f>'сум тр_ры прием'!D25+'сум ТГ1+ТГ2'!D25-'сум субабоненты'!D25</f>
        <v>10460</v>
      </c>
      <c r="E25" s="50">
        <f t="shared" si="0"/>
        <v>0.7552346570397112</v>
      </c>
      <c r="F25" s="51"/>
      <c r="G25" s="52"/>
    </row>
    <row r="26" spans="1:7" ht="12.75">
      <c r="A26" s="34" t="s">
        <v>34</v>
      </c>
      <c r="B26" s="49">
        <f>'сум тр_ры прием'!B26+'сум ТГ1+ТГ2'!B26-'сум субабоненты'!B26</f>
        <v>13200</v>
      </c>
      <c r="C26" s="50"/>
      <c r="D26" s="49">
        <f>'сум тр_ры прием'!D26+'сум ТГ1+ТГ2'!D26-'сум субабоненты'!D26</f>
        <v>9428</v>
      </c>
      <c r="E26" s="50">
        <f t="shared" si="0"/>
        <v>0.7142424242424242</v>
      </c>
      <c r="F26" s="51"/>
      <c r="G26" s="52"/>
    </row>
    <row r="27" spans="1:7" ht="12.75">
      <c r="A27" s="34" t="s">
        <v>35</v>
      </c>
      <c r="B27" s="49">
        <f>'сум тр_ры прием'!B27+'сум ТГ1+ТГ2'!B27-'сум субабоненты'!B27</f>
        <v>13684</v>
      </c>
      <c r="C27" s="50"/>
      <c r="D27" s="49">
        <f>'сум тр_ры прием'!D27+'сум ТГ1+ТГ2'!D27-'сум субабоненты'!D27</f>
        <v>10288</v>
      </c>
      <c r="E27" s="50">
        <f t="shared" si="0"/>
        <v>0.7518269511838643</v>
      </c>
      <c r="F27" s="51"/>
      <c r="G27" s="52"/>
    </row>
    <row r="28" spans="1:7" ht="12.75">
      <c r="A28" s="34" t="s">
        <v>36</v>
      </c>
      <c r="B28" s="49">
        <f>'сум тр_ры прием'!B28+'сум ТГ1+ТГ2'!B28-'сум субабоненты'!B28</f>
        <v>14758</v>
      </c>
      <c r="C28" s="50"/>
      <c r="D28" s="49">
        <f>'сум тр_ры прием'!D28+'сум ТГ1+ТГ2'!D28-'сум субабоненты'!D28</f>
        <v>10492</v>
      </c>
      <c r="E28" s="50">
        <f t="shared" si="0"/>
        <v>0.7109364412522022</v>
      </c>
      <c r="F28" s="51"/>
      <c r="G28" s="52"/>
    </row>
    <row r="29" spans="1:7" ht="12.75">
      <c r="A29" s="34" t="s">
        <v>37</v>
      </c>
      <c r="B29" s="49">
        <f>'сум тр_ры прием'!B29+'сум ТГ1+ТГ2'!B29-'сум субабоненты'!B29</f>
        <v>14278</v>
      </c>
      <c r="C29" s="50"/>
      <c r="D29" s="49">
        <f>'сум тр_ры прием'!D29+'сум ТГ1+ТГ2'!D29-'сум субабоненты'!D29</f>
        <v>10338</v>
      </c>
      <c r="E29" s="50">
        <f t="shared" si="0"/>
        <v>0.724050987533268</v>
      </c>
      <c r="F29" s="51"/>
      <c r="G29" s="52"/>
    </row>
    <row r="30" spans="1:7" ht="12.75">
      <c r="A30" s="34" t="s">
        <v>38</v>
      </c>
      <c r="B30" s="49">
        <f>'сум тр_ры прием'!B30+'сум ТГ1+ТГ2'!B30-'сум субабоненты'!B30</f>
        <v>13926</v>
      </c>
      <c r="C30" s="50"/>
      <c r="D30" s="49">
        <f>'сум тр_ры прием'!D30+'сум ТГ1+ТГ2'!D30-'сум субабоненты'!D30</f>
        <v>9926</v>
      </c>
      <c r="E30" s="50">
        <f t="shared" si="0"/>
        <v>0.7127674852793336</v>
      </c>
      <c r="F30" s="51"/>
      <c r="G30" s="52"/>
    </row>
    <row r="31" spans="1:7" ht="12.75">
      <c r="A31" s="34" t="s">
        <v>39</v>
      </c>
      <c r="B31" s="49">
        <f>'сум тр_ры прием'!B31+'сум ТГ1+ТГ2'!B31-'сум субабоненты'!B31</f>
        <v>14370</v>
      </c>
      <c r="C31" s="50"/>
      <c r="D31" s="49">
        <f>'сум тр_ры прием'!D31+'сум ТГ1+ТГ2'!D31-'сум субабоненты'!D31</f>
        <v>10034</v>
      </c>
      <c r="E31" s="50">
        <f t="shared" si="0"/>
        <v>0.6982602644398052</v>
      </c>
      <c r="F31" s="51"/>
      <c r="G31" s="52"/>
    </row>
    <row r="32" spans="1:7" ht="12.75">
      <c r="A32" s="34" t="s">
        <v>40</v>
      </c>
      <c r="B32" s="49">
        <f>'сум тр_ры прием'!B32+'сум ТГ1+ТГ2'!B32-'сум субабоненты'!B32</f>
        <v>13830</v>
      </c>
      <c r="C32" s="50"/>
      <c r="D32" s="49">
        <f>'сум тр_ры прием'!D32+'сум ТГ1+ТГ2'!D32-'сум субабоненты'!D32</f>
        <v>10508</v>
      </c>
      <c r="E32" s="50">
        <f t="shared" si="0"/>
        <v>0.7597975415762834</v>
      </c>
      <c r="F32" s="51"/>
      <c r="G32" s="52"/>
    </row>
    <row r="33" spans="1:7" ht="12.75">
      <c r="A33" s="34" t="s">
        <v>41</v>
      </c>
      <c r="B33" s="49">
        <f>'сум тр_ры прием'!B33+'сум ТГ1+ТГ2'!B33-'сум субабоненты'!B33</f>
        <v>13062</v>
      </c>
      <c r="C33" s="50"/>
      <c r="D33" s="49">
        <f>'сум тр_ры прием'!D33+'сум ТГ1+ТГ2'!D33-'сум субабоненты'!D33</f>
        <v>9902</v>
      </c>
      <c r="E33" s="50">
        <f t="shared" si="0"/>
        <v>0.7580768641861889</v>
      </c>
      <c r="F33" s="51"/>
      <c r="G33" s="52"/>
    </row>
    <row r="34" spans="1:7" ht="12.75">
      <c r="A34" s="34" t="s">
        <v>42</v>
      </c>
      <c r="B34" s="49">
        <f>'сум тр_ры прием'!B34+'сум ТГ1+ТГ2'!B34-'сум субабоненты'!B34</f>
        <v>13452</v>
      </c>
      <c r="C34" s="50"/>
      <c r="D34" s="49">
        <f>'сум тр_ры прием'!D34+'сум ТГ1+ТГ2'!D34-'сум субабоненты'!D34</f>
        <v>10350</v>
      </c>
      <c r="E34" s="50">
        <f t="shared" si="0"/>
        <v>0.7694023193577163</v>
      </c>
      <c r="F34" s="51"/>
      <c r="G34" s="52"/>
    </row>
    <row r="35" spans="1:7" ht="12.75">
      <c r="A35" s="34" t="s">
        <v>43</v>
      </c>
      <c r="B35" s="49">
        <f>'сум тр_ры прием'!B35+'сум ТГ1+ТГ2'!B35-'сум субабоненты'!B35</f>
        <v>14224</v>
      </c>
      <c r="C35" s="50"/>
      <c r="D35" s="49">
        <f>'сум тр_ры прием'!D35+'сум ТГ1+ТГ2'!D35-'сум субабоненты'!D35</f>
        <v>10466</v>
      </c>
      <c r="E35" s="50">
        <f t="shared" si="0"/>
        <v>0.7357986501687289</v>
      </c>
      <c r="F35" s="51"/>
      <c r="G35" s="52" t="s">
        <v>172</v>
      </c>
    </row>
    <row r="36" spans="1:7" ht="12.75">
      <c r="A36" s="34" t="s">
        <v>44</v>
      </c>
      <c r="B36" s="49">
        <f>'сум тр_ры прием'!B36+'сум ТГ1+ТГ2'!B36-'сум субабоненты'!B36</f>
        <v>14284</v>
      </c>
      <c r="C36" s="50"/>
      <c r="D36" s="49">
        <f>'сум тр_ры прием'!D36+'сум ТГ1+ТГ2'!D36-'сум субабоненты'!D36</f>
        <v>10352</v>
      </c>
      <c r="E36" s="50">
        <f t="shared" si="0"/>
        <v>0.7247269672360683</v>
      </c>
      <c r="F36" s="51"/>
      <c r="G36" s="52"/>
    </row>
    <row r="37" spans="1:7" ht="12.75">
      <c r="A37" s="34" t="s">
        <v>45</v>
      </c>
      <c r="B37" s="49">
        <f>'сум тр_ры прием'!B37+'сум ТГ1+ТГ2'!B37-'сум субабоненты'!B37</f>
        <v>14544</v>
      </c>
      <c r="C37" s="50"/>
      <c r="D37" s="49">
        <f>'сум тр_ры прием'!D37+'сум ТГ1+ТГ2'!D37-'сум субабоненты'!D37</f>
        <v>10314</v>
      </c>
      <c r="E37" s="50">
        <f t="shared" si="0"/>
        <v>0.7091584158415841</v>
      </c>
      <c r="F37" s="51"/>
      <c r="G37" s="52"/>
    </row>
    <row r="38" spans="1:7" ht="12.75">
      <c r="A38" s="34" t="s">
        <v>46</v>
      </c>
      <c r="B38" s="49">
        <f>'сум тр_ры прием'!B38+'сум ТГ1+ТГ2'!B38-'сум субабоненты'!B38</f>
        <v>13038</v>
      </c>
      <c r="C38" s="50"/>
      <c r="D38" s="49">
        <f>'сум тр_ры прием'!D38+'сум ТГ1+ТГ2'!D38-'сум субабоненты'!D38</f>
        <v>9666</v>
      </c>
      <c r="E38" s="50">
        <f t="shared" si="0"/>
        <v>0.7413713759779107</v>
      </c>
      <c r="F38" s="51"/>
      <c r="G38" s="52"/>
    </row>
    <row r="39" spans="1:7" ht="12.75">
      <c r="A39" s="34" t="s">
        <v>47</v>
      </c>
      <c r="B39" s="49">
        <f>'сум тр_ры прием'!B39+'сум ТГ1+ТГ2'!B39-'сум субабоненты'!B39</f>
        <v>14502</v>
      </c>
      <c r="C39" s="50"/>
      <c r="D39" s="49">
        <f>'сум тр_ры прием'!D39+'сум ТГ1+ТГ2'!D39-'сум субабоненты'!D39</f>
        <v>9862</v>
      </c>
      <c r="E39" s="50">
        <f>D39/B39</f>
        <v>0.6800441318438836</v>
      </c>
      <c r="F39" s="51"/>
      <c r="G39" s="52"/>
    </row>
    <row r="40" spans="1:7" ht="12.75">
      <c r="A40" s="34" t="s">
        <v>48</v>
      </c>
      <c r="B40" s="49">
        <f>'сум тр_ры прием'!B40+'сум ТГ1+ТГ2'!B40-'сум субабоненты'!B40</f>
        <v>13944</v>
      </c>
      <c r="C40" s="50"/>
      <c r="D40" s="49">
        <f>'сум тр_ры прием'!D40+'сум ТГ1+ТГ2'!D40-'сум субабоненты'!D40</f>
        <v>10178</v>
      </c>
      <c r="E40" s="50">
        <f t="shared" si="0"/>
        <v>0.7299196787148594</v>
      </c>
      <c r="F40" s="51"/>
      <c r="G40" s="52"/>
    </row>
    <row r="41" spans="1:7" ht="12.75">
      <c r="A41" s="34" t="s">
        <v>49</v>
      </c>
      <c r="B41" s="49">
        <f>'сум тр_ры прием'!B41+'сум ТГ1+ТГ2'!B41-'сум субабоненты'!B41</f>
        <v>13736</v>
      </c>
      <c r="C41" s="50"/>
      <c r="D41" s="49">
        <f>'сум тр_ры прием'!D41+'сум ТГ1+ТГ2'!D41-'сум субабоненты'!D41</f>
        <v>10166</v>
      </c>
      <c r="E41" s="50">
        <f t="shared" si="0"/>
        <v>0.7400990099009901</v>
      </c>
      <c r="F41" s="51"/>
      <c r="G41" s="52"/>
    </row>
    <row r="42" spans="1:7" ht="12.75">
      <c r="A42" s="53" t="s">
        <v>173</v>
      </c>
      <c r="B42" s="54">
        <f>SUM(B17:B41)</f>
        <v>330856</v>
      </c>
      <c r="C42" s="49"/>
      <c r="D42" s="54">
        <f>SUM(D17:D41)</f>
        <v>242238</v>
      </c>
      <c r="E42" s="55">
        <f>D42/B42</f>
        <v>0.7321553787750562</v>
      </c>
      <c r="F42" s="49"/>
      <c r="G42" s="5"/>
    </row>
    <row r="43" spans="1:7" ht="12.75">
      <c r="A43" s="48" t="s">
        <v>174</v>
      </c>
      <c r="B43" s="5"/>
      <c r="C43" s="5"/>
      <c r="D43" s="5"/>
      <c r="E43" s="5"/>
      <c r="F43" s="5"/>
      <c r="G43" s="5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41642</v>
      </c>
      <c r="C47" s="5"/>
      <c r="D47" s="61">
        <f>SUM(D26:D28)</f>
        <v>30208</v>
      </c>
      <c r="E47" s="61">
        <f>B47/3</f>
        <v>13880.666666666666</v>
      </c>
      <c r="F47" s="61">
        <f>D47/3</f>
        <v>10069.333333333334</v>
      </c>
      <c r="G47" s="37">
        <f>F47/E47</f>
        <v>0.7254214494981029</v>
      </c>
    </row>
    <row r="48" spans="1:7" ht="12.75">
      <c r="A48" s="5" t="s">
        <v>181</v>
      </c>
      <c r="B48" s="61">
        <f>SUM(B35:B38)</f>
        <v>56090</v>
      </c>
      <c r="C48" s="5"/>
      <c r="D48" s="61">
        <f>SUM(D35:D38)</f>
        <v>40798</v>
      </c>
      <c r="E48" s="61">
        <f>B48/4</f>
        <v>14022.5</v>
      </c>
      <c r="F48" s="61">
        <f>D48/4</f>
        <v>10199.5</v>
      </c>
      <c r="G48" s="37">
        <f>F48/E48</f>
        <v>0.7273667320377964</v>
      </c>
    </row>
    <row r="49" spans="1:7" ht="12.75">
      <c r="A49" s="5" t="s">
        <v>182</v>
      </c>
      <c r="B49" s="61">
        <f>B42</f>
        <v>330856</v>
      </c>
      <c r="C49" s="5"/>
      <c r="D49" s="61">
        <f>D42</f>
        <v>242238</v>
      </c>
      <c r="E49" s="61">
        <f>B49/24</f>
        <v>13785.666666666666</v>
      </c>
      <c r="F49" s="61">
        <f>D49/24</f>
        <v>10093.25</v>
      </c>
      <c r="G49" s="37">
        <f>F49/E49</f>
        <v>0.7321553787750562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 t="s">
        <v>183</v>
      </c>
      <c r="C53" s="3"/>
      <c r="D53" s="3"/>
      <c r="E53" s="3"/>
      <c r="F53" s="3"/>
      <c r="G53" s="3"/>
    </row>
    <row r="54" spans="1:7" ht="12.75">
      <c r="A54" s="62"/>
      <c r="B54" s="62"/>
      <c r="C54" s="62"/>
      <c r="D54" s="62"/>
      <c r="E54" s="62"/>
      <c r="F54" s="62"/>
      <c r="G54" s="6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1">
      <selection activeCell="O42" sqref="O42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74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36">
        <v>827298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36">
        <v>827298</v>
      </c>
      <c r="C20" s="36">
        <f>B20-B19</f>
        <v>0</v>
      </c>
      <c r="D20" s="36">
        <f>C20*18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36">
        <v>827298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36">
        <v>827298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36">
        <v>827298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36">
        <v>827298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36">
        <v>827298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36">
        <v>827298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36">
        <v>827298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36">
        <v>827298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36">
        <v>827298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36">
        <v>827298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36">
        <v>827298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36">
        <v>827298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36">
        <v>827298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36">
        <v>827298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36">
        <v>827298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36">
        <v>827298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36">
        <v>827298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36">
        <v>827298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36">
        <v>827298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36">
        <v>827298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36">
        <v>827298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36">
        <v>827298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36">
        <v>827298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3">
      <selection activeCell="I18" sqref="I18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3"/>
      <c r="G1" s="3"/>
    </row>
    <row r="2" spans="1:7" ht="12.75">
      <c r="A2" s="2" t="s">
        <v>154</v>
      </c>
      <c r="B2" s="2"/>
      <c r="C2" s="2"/>
      <c r="D2" s="3"/>
      <c r="E2" s="2"/>
      <c r="F2" s="3"/>
      <c r="G2" s="3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191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30" customHeight="1">
      <c r="A5" s="1"/>
      <c r="B5" s="1"/>
      <c r="C5" s="1"/>
      <c r="D5" s="3"/>
      <c r="E5" s="2" t="s">
        <v>158</v>
      </c>
      <c r="F5" s="101" t="s">
        <v>194</v>
      </c>
      <c r="G5" s="101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З-С'!A10</f>
        <v>            вычисления нагрузок и тангенса "фи" за  15 июня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195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49"/>
      <c r="C17" s="49"/>
      <c r="D17" s="49"/>
      <c r="E17" s="49"/>
      <c r="F17" s="49"/>
      <c r="G17" s="5"/>
    </row>
    <row r="18" spans="1:7" ht="12.75">
      <c r="A18" s="34" t="s">
        <v>26</v>
      </c>
      <c r="B18" s="49">
        <f>'сум тр_ры прием'!B18+'сум ТГ1+ТГ2'!B18</f>
        <v>17600</v>
      </c>
      <c r="C18" s="50"/>
      <c r="D18" s="49">
        <f>'сум тр_ры прием'!D18+'сум ТГ1+ТГ2'!D18</f>
        <v>11120</v>
      </c>
      <c r="E18" s="50">
        <f>D18/B18</f>
        <v>0.6318181818181818</v>
      </c>
      <c r="F18" s="51"/>
      <c r="G18" s="52"/>
    </row>
    <row r="19" spans="1:7" ht="12.75">
      <c r="A19" s="34" t="s">
        <v>27</v>
      </c>
      <c r="B19" s="49">
        <f>'сум тр_ры прием'!B19+'сум ТГ1+ТГ2'!B19</f>
        <v>17700</v>
      </c>
      <c r="C19" s="50"/>
      <c r="D19" s="49">
        <f>'сум тр_ры прием'!D19+'сум ТГ1+ТГ2'!D19</f>
        <v>12040</v>
      </c>
      <c r="E19" s="50">
        <f aca="true" t="shared" si="0" ref="E19:E41">D19/B19</f>
        <v>0.6802259887005649</v>
      </c>
      <c r="F19" s="51"/>
      <c r="G19" s="52"/>
    </row>
    <row r="20" spans="1:7" ht="12.75">
      <c r="A20" s="34" t="s">
        <v>28</v>
      </c>
      <c r="B20" s="49">
        <f>'сум тр_ры прием'!B20+'сум ТГ1+ТГ2'!B20</f>
        <v>15000</v>
      </c>
      <c r="C20" s="50"/>
      <c r="D20" s="49">
        <f>'сум тр_ры прием'!D20+'сум ТГ1+ТГ2'!D20</f>
        <v>11120</v>
      </c>
      <c r="E20" s="50">
        <f t="shared" si="0"/>
        <v>0.7413333333333333</v>
      </c>
      <c r="F20" s="51"/>
      <c r="G20" s="52"/>
    </row>
    <row r="21" spans="1:7" ht="12.75">
      <c r="A21" s="34" t="s">
        <v>29</v>
      </c>
      <c r="B21" s="49">
        <f>'сум тр_ры прием'!B21+'сум ТГ1+ТГ2'!B21</f>
        <v>14340</v>
      </c>
      <c r="C21" s="50"/>
      <c r="D21" s="49">
        <f>'сум тр_ры прием'!D21+'сум ТГ1+ТГ2'!D21</f>
        <v>10780</v>
      </c>
      <c r="E21" s="50">
        <f t="shared" si="0"/>
        <v>0.7517433751743375</v>
      </c>
      <c r="F21" s="51"/>
      <c r="G21" s="52"/>
    </row>
    <row r="22" spans="1:7" ht="12.75">
      <c r="A22" s="34" t="s">
        <v>30</v>
      </c>
      <c r="B22" s="49">
        <f>'сум тр_ры прием'!B22+'сум ТГ1+ТГ2'!B22</f>
        <v>15280</v>
      </c>
      <c r="C22" s="50"/>
      <c r="D22" s="49">
        <f>'сум тр_ры прием'!D22+'сум ТГ1+ТГ2'!D22</f>
        <v>11480</v>
      </c>
      <c r="E22" s="50">
        <f t="shared" si="0"/>
        <v>0.7513089005235603</v>
      </c>
      <c r="F22" s="51"/>
      <c r="G22" s="52"/>
    </row>
    <row r="23" spans="1:7" ht="12.75">
      <c r="A23" s="34" t="s">
        <v>31</v>
      </c>
      <c r="B23" s="49">
        <f>'сум тр_ры прием'!B23+'сум ТГ1+ТГ2'!B23</f>
        <v>14440</v>
      </c>
      <c r="C23" s="50"/>
      <c r="D23" s="49">
        <f>'сум тр_ры прием'!D23+'сум ТГ1+ТГ2'!D23</f>
        <v>11020</v>
      </c>
      <c r="E23" s="50">
        <f t="shared" si="0"/>
        <v>0.7631578947368421</v>
      </c>
      <c r="F23" s="51"/>
      <c r="G23" s="52"/>
    </row>
    <row r="24" spans="1:7" ht="12.75">
      <c r="A24" s="34" t="s">
        <v>32</v>
      </c>
      <c r="B24" s="49">
        <f>'сум тр_ры прием'!B24+'сум ТГ1+ТГ2'!B24</f>
        <v>15180</v>
      </c>
      <c r="C24" s="50"/>
      <c r="D24" s="49">
        <f>'сум тр_ры прием'!D24+'сум ТГ1+ТГ2'!D24</f>
        <v>11200</v>
      </c>
      <c r="E24" s="50">
        <f t="shared" si="0"/>
        <v>0.7378129117259552</v>
      </c>
      <c r="F24" s="51"/>
      <c r="G24" s="52"/>
    </row>
    <row r="25" spans="1:7" ht="12.75">
      <c r="A25" s="34" t="s">
        <v>33</v>
      </c>
      <c r="B25" s="49">
        <f>'сум тр_ры прием'!B25+'сум ТГ1+ТГ2'!B25</f>
        <v>16580</v>
      </c>
      <c r="C25" s="50"/>
      <c r="D25" s="49">
        <f>'сум тр_ры прием'!D25+'сум ТГ1+ТГ2'!D25</f>
        <v>11900</v>
      </c>
      <c r="E25" s="50">
        <f t="shared" si="0"/>
        <v>0.7177322074788902</v>
      </c>
      <c r="F25" s="51"/>
      <c r="G25" s="52"/>
    </row>
    <row r="26" spans="1:7" ht="12.75">
      <c r="A26" s="34" t="s">
        <v>34</v>
      </c>
      <c r="B26" s="49">
        <f>'сум тр_ры прием'!B26+'сум ТГ1+ТГ2'!B26</f>
        <v>16020</v>
      </c>
      <c r="C26" s="50"/>
      <c r="D26" s="49">
        <f>'сум тр_ры прием'!D26+'сум ТГ1+ТГ2'!D26</f>
        <v>10940</v>
      </c>
      <c r="E26" s="50">
        <f t="shared" si="0"/>
        <v>0.682896379525593</v>
      </c>
      <c r="F26" s="51"/>
      <c r="G26" s="52"/>
    </row>
    <row r="27" spans="1:7" ht="12.75">
      <c r="A27" s="34" t="s">
        <v>35</v>
      </c>
      <c r="B27" s="49">
        <f>'сум тр_ры прием'!B27+'сум ТГ1+ТГ2'!B27</f>
        <v>16660</v>
      </c>
      <c r="C27" s="50"/>
      <c r="D27" s="49">
        <f>'сум тр_ры прием'!D27+'сум ТГ1+ТГ2'!D27</f>
        <v>11860</v>
      </c>
      <c r="E27" s="50">
        <f t="shared" si="0"/>
        <v>0.7118847539015606</v>
      </c>
      <c r="F27" s="51"/>
      <c r="G27" s="52"/>
    </row>
    <row r="28" spans="1:7" ht="12.75">
      <c r="A28" s="34" t="s">
        <v>36</v>
      </c>
      <c r="B28" s="49">
        <f>'сум тр_ры прием'!B28+'сум ТГ1+ТГ2'!B28</f>
        <v>17860</v>
      </c>
      <c r="C28" s="50"/>
      <c r="D28" s="49">
        <f>'сум тр_ры прием'!D28+'сум ТГ1+ТГ2'!D28</f>
        <v>12040</v>
      </c>
      <c r="E28" s="50">
        <f t="shared" si="0"/>
        <v>0.6741321388577828</v>
      </c>
      <c r="F28" s="51"/>
      <c r="G28" s="52"/>
    </row>
    <row r="29" spans="1:7" ht="12.75">
      <c r="A29" s="34" t="s">
        <v>37</v>
      </c>
      <c r="B29" s="49">
        <f>'сум тр_ры прием'!B29+'сум ТГ1+ТГ2'!B29</f>
        <v>17200</v>
      </c>
      <c r="C29" s="50"/>
      <c r="D29" s="49">
        <f>'сум тр_ры прием'!D29+'сум ТГ1+ТГ2'!D29</f>
        <v>11940</v>
      </c>
      <c r="E29" s="50">
        <f t="shared" si="0"/>
        <v>0.6941860465116279</v>
      </c>
      <c r="F29" s="51"/>
      <c r="G29" s="52"/>
    </row>
    <row r="30" spans="1:7" ht="12.75">
      <c r="A30" s="34" t="s">
        <v>38</v>
      </c>
      <c r="B30" s="49">
        <f>'сум тр_ры прием'!B30+'сум ТГ1+ТГ2'!B30</f>
        <v>16920</v>
      </c>
      <c r="C30" s="50"/>
      <c r="D30" s="49">
        <f>'сум тр_ры прием'!D30+'сум ТГ1+ТГ2'!D30</f>
        <v>11420</v>
      </c>
      <c r="E30" s="50">
        <f t="shared" si="0"/>
        <v>0.6749408983451537</v>
      </c>
      <c r="F30" s="51"/>
      <c r="G30" s="52"/>
    </row>
    <row r="31" spans="1:7" ht="12.75">
      <c r="A31" s="34" t="s">
        <v>39</v>
      </c>
      <c r="B31" s="49">
        <f>'сум тр_ры прием'!B31+'сум ТГ1+ТГ2'!B31</f>
        <v>17280</v>
      </c>
      <c r="C31" s="50"/>
      <c r="D31" s="49">
        <f>'сум тр_ры прием'!D31+'сум ТГ1+ТГ2'!D31</f>
        <v>11600</v>
      </c>
      <c r="E31" s="50">
        <f t="shared" si="0"/>
        <v>0.6712962962962963</v>
      </c>
      <c r="F31" s="51"/>
      <c r="G31" s="52"/>
    </row>
    <row r="32" spans="1:7" ht="12.75">
      <c r="A32" s="34" t="s">
        <v>40</v>
      </c>
      <c r="B32" s="49">
        <f>'сум тр_ры прием'!B32+'сум ТГ1+ТГ2'!B32</f>
        <v>16740</v>
      </c>
      <c r="C32" s="50"/>
      <c r="D32" s="49">
        <f>'сум тр_ры прием'!D32+'сум ТГ1+ТГ2'!D32</f>
        <v>12080</v>
      </c>
      <c r="E32" s="50">
        <f t="shared" si="0"/>
        <v>0.7216248506571087</v>
      </c>
      <c r="F32" s="51"/>
      <c r="G32" s="52"/>
    </row>
    <row r="33" spans="1:7" ht="12.75">
      <c r="A33" s="34" t="s">
        <v>41</v>
      </c>
      <c r="B33" s="49">
        <f>'сум тр_ры прием'!B33+'сум ТГ1+ТГ2'!B33</f>
        <v>15900</v>
      </c>
      <c r="C33" s="50"/>
      <c r="D33" s="49">
        <f>'сум тр_ры прием'!D33+'сум ТГ1+ТГ2'!D33</f>
        <v>11360</v>
      </c>
      <c r="E33" s="50">
        <f t="shared" si="0"/>
        <v>0.7144654088050314</v>
      </c>
      <c r="F33" s="51"/>
      <c r="G33" s="52"/>
    </row>
    <row r="34" spans="1:7" ht="12.75">
      <c r="A34" s="34" t="s">
        <v>42</v>
      </c>
      <c r="B34" s="49">
        <f>'сум тр_ры прием'!B34+'сум ТГ1+ТГ2'!B34</f>
        <v>16380</v>
      </c>
      <c r="C34" s="50"/>
      <c r="D34" s="49">
        <f>'сум тр_ры прием'!D34+'сум ТГ1+ТГ2'!D34</f>
        <v>12060</v>
      </c>
      <c r="E34" s="50">
        <f t="shared" si="0"/>
        <v>0.7362637362637363</v>
      </c>
      <c r="F34" s="51"/>
      <c r="G34" s="52"/>
    </row>
    <row r="35" spans="1:7" ht="12.75">
      <c r="A35" s="34" t="s">
        <v>43</v>
      </c>
      <c r="B35" s="49">
        <f>'сум тр_ры прием'!B35+'сум ТГ1+ТГ2'!B35</f>
        <v>17020</v>
      </c>
      <c r="C35" s="50"/>
      <c r="D35" s="49">
        <f>'сум тр_ры прием'!D35+'сум ТГ1+ТГ2'!D35</f>
        <v>11960</v>
      </c>
      <c r="E35" s="50">
        <f t="shared" si="0"/>
        <v>0.7027027027027027</v>
      </c>
      <c r="F35" s="51"/>
      <c r="G35" s="52" t="s">
        <v>172</v>
      </c>
    </row>
    <row r="36" spans="1:7" ht="12.75">
      <c r="A36" s="34" t="s">
        <v>44</v>
      </c>
      <c r="B36" s="49">
        <f>'сум тр_ры прием'!B36+'сум ТГ1+ТГ2'!B36</f>
        <v>17200</v>
      </c>
      <c r="C36" s="50"/>
      <c r="D36" s="49">
        <f>'сум тр_ры прием'!D36+'сум ТГ1+ТГ2'!D36</f>
        <v>11900</v>
      </c>
      <c r="E36" s="50">
        <f t="shared" si="0"/>
        <v>0.6918604651162791</v>
      </c>
      <c r="F36" s="51"/>
      <c r="G36" s="52"/>
    </row>
    <row r="37" spans="1:7" ht="12.75">
      <c r="A37" s="34" t="s">
        <v>45</v>
      </c>
      <c r="B37" s="49">
        <f>'сум тр_ры прием'!B37+'сум ТГ1+ТГ2'!B37</f>
        <v>17580</v>
      </c>
      <c r="C37" s="50"/>
      <c r="D37" s="49">
        <f>'сум тр_ры прием'!D37+'сум ТГ1+ТГ2'!D37</f>
        <v>11880</v>
      </c>
      <c r="E37" s="50">
        <f t="shared" si="0"/>
        <v>0.6757679180887372</v>
      </c>
      <c r="F37" s="51"/>
      <c r="G37" s="52"/>
    </row>
    <row r="38" spans="1:7" ht="12.75">
      <c r="A38" s="34" t="s">
        <v>46</v>
      </c>
      <c r="B38" s="49">
        <f>'сум тр_ры прием'!B38+'сум ТГ1+ТГ2'!B38</f>
        <v>16200</v>
      </c>
      <c r="C38" s="50"/>
      <c r="D38" s="49">
        <f>'сум тр_ры прием'!D38+'сум ТГ1+ТГ2'!D38</f>
        <v>11160</v>
      </c>
      <c r="E38" s="50">
        <f t="shared" si="0"/>
        <v>0.6888888888888889</v>
      </c>
      <c r="F38" s="51"/>
      <c r="G38" s="52"/>
    </row>
    <row r="39" spans="1:7" ht="12.75">
      <c r="A39" s="34" t="s">
        <v>47</v>
      </c>
      <c r="B39" s="49">
        <f>'сум тр_ры прием'!B39+'сум ТГ1+ТГ2'!B39</f>
        <v>17880</v>
      </c>
      <c r="C39" s="50"/>
      <c r="D39" s="49">
        <f>'сум тр_ры прием'!D39+'сум ТГ1+ТГ2'!D39</f>
        <v>11320</v>
      </c>
      <c r="E39" s="50">
        <f t="shared" si="0"/>
        <v>0.6331096196868009</v>
      </c>
      <c r="F39" s="51"/>
      <c r="G39" s="52"/>
    </row>
    <row r="40" spans="1:7" ht="12.75">
      <c r="A40" s="34" t="s">
        <v>48</v>
      </c>
      <c r="B40" s="49">
        <f>'сум тр_ры прием'!B40+'сум ТГ1+ТГ2'!B40</f>
        <v>17220</v>
      </c>
      <c r="C40" s="50"/>
      <c r="D40" s="49">
        <f>'сум тр_ры прием'!D40+'сум ТГ1+ТГ2'!D40</f>
        <v>11600</v>
      </c>
      <c r="E40" s="50">
        <f t="shared" si="0"/>
        <v>0.6736353077816493</v>
      </c>
      <c r="F40" s="51"/>
      <c r="G40" s="52"/>
    </row>
    <row r="41" spans="1:7" ht="12.75">
      <c r="A41" s="34" t="s">
        <v>49</v>
      </c>
      <c r="B41" s="49">
        <f>'сум тр_ры прием'!B41+'сум ТГ1+ТГ2'!B41</f>
        <v>16580</v>
      </c>
      <c r="C41" s="50"/>
      <c r="D41" s="49">
        <f>'сум тр_ры прием'!D41+'сум ТГ1+ТГ2'!D41</f>
        <v>11540</v>
      </c>
      <c r="E41" s="50">
        <f t="shared" si="0"/>
        <v>0.6960193003618818</v>
      </c>
      <c r="F41" s="51"/>
      <c r="G41" s="52"/>
    </row>
    <row r="42" spans="1:7" ht="12.75">
      <c r="A42" s="53" t="s">
        <v>173</v>
      </c>
      <c r="B42" s="54">
        <f>SUM(B17:B41)</f>
        <v>396760</v>
      </c>
      <c r="C42" s="49"/>
      <c r="D42" s="54">
        <f>SUM(D17:D41)</f>
        <v>277320</v>
      </c>
      <c r="E42" s="55">
        <f>D42/B42</f>
        <v>0.6989615888698457</v>
      </c>
      <c r="F42" s="49"/>
      <c r="G42" s="5"/>
    </row>
    <row r="43" spans="1:7" ht="12.75">
      <c r="A43" s="48" t="s">
        <v>174</v>
      </c>
      <c r="B43" s="5"/>
      <c r="C43" s="5"/>
      <c r="D43" s="5"/>
      <c r="E43" s="5"/>
      <c r="F43" s="5"/>
      <c r="G43" s="5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50540</v>
      </c>
      <c r="C47" s="5"/>
      <c r="D47" s="61">
        <f>SUM(D26:D28)</f>
        <v>34840</v>
      </c>
      <c r="E47" s="61">
        <f>B47/3</f>
        <v>16846.666666666668</v>
      </c>
      <c r="F47" s="61">
        <f>D47/3</f>
        <v>11613.333333333334</v>
      </c>
      <c r="G47" s="37">
        <f>F47/E47</f>
        <v>0.6893549663632766</v>
      </c>
    </row>
    <row r="48" spans="1:7" ht="12.75">
      <c r="A48" s="5" t="s">
        <v>181</v>
      </c>
      <c r="B48" s="61">
        <f>SUM(B35:B38)</f>
        <v>68000</v>
      </c>
      <c r="C48" s="5"/>
      <c r="D48" s="61">
        <f>SUM(D35:D38)</f>
        <v>46900</v>
      </c>
      <c r="E48" s="61">
        <f>B48/4</f>
        <v>17000</v>
      </c>
      <c r="F48" s="61">
        <f>D48/4</f>
        <v>11725</v>
      </c>
      <c r="G48" s="37">
        <f>F48/E48</f>
        <v>0.6897058823529412</v>
      </c>
    </row>
    <row r="49" spans="1:7" ht="12.75">
      <c r="A49" s="5" t="s">
        <v>182</v>
      </c>
      <c r="B49" s="61">
        <f>B42</f>
        <v>396760</v>
      </c>
      <c r="C49" s="5"/>
      <c r="D49" s="61">
        <f>D42</f>
        <v>277320</v>
      </c>
      <c r="E49" s="61">
        <f>B49/24</f>
        <v>16531.666666666668</v>
      </c>
      <c r="F49" s="61">
        <f>D49/24</f>
        <v>11555</v>
      </c>
      <c r="G49" s="37">
        <f>F49/E49</f>
        <v>0.6989615888698457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 t="s">
        <v>183</v>
      </c>
      <c r="C53" s="3"/>
      <c r="D53" s="3"/>
      <c r="E53" s="3"/>
      <c r="F53" s="3"/>
      <c r="G53" s="3"/>
    </row>
    <row r="54" spans="1:7" ht="12.75">
      <c r="A54" s="62"/>
      <c r="B54" s="62"/>
      <c r="C54" s="62"/>
      <c r="D54" s="62"/>
      <c r="E54" s="62"/>
      <c r="F54" s="62"/>
      <c r="G54" s="6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1">
      <selection activeCell="N31" sqref="N31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 customHeight="1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75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7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 customHeight="1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3409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4">
        <v>3430</v>
      </c>
      <c r="C20" s="36">
        <f>B20-B19</f>
        <v>21</v>
      </c>
      <c r="D20" s="36">
        <f>C20*18</f>
        <v>378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4">
        <v>3445</v>
      </c>
      <c r="C21" s="36">
        <f aca="true" t="shared" si="0" ref="C21:C43">B21-B20</f>
        <v>15</v>
      </c>
      <c r="D21" s="36">
        <f aca="true" t="shared" si="1" ref="D21:D43">C21*18</f>
        <v>270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4">
        <v>3458</v>
      </c>
      <c r="C22" s="36">
        <f t="shared" si="0"/>
        <v>13</v>
      </c>
      <c r="D22" s="36">
        <f t="shared" si="1"/>
        <v>234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4">
        <v>3474</v>
      </c>
      <c r="C23" s="36">
        <f t="shared" si="0"/>
        <v>16</v>
      </c>
      <c r="D23" s="36">
        <f t="shared" si="1"/>
        <v>288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4">
        <v>3487</v>
      </c>
      <c r="C24" s="36">
        <f t="shared" si="0"/>
        <v>13</v>
      </c>
      <c r="D24" s="36">
        <f t="shared" si="1"/>
        <v>234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4">
        <v>3500</v>
      </c>
      <c r="C25" s="36">
        <f t="shared" si="0"/>
        <v>13</v>
      </c>
      <c r="D25" s="36">
        <f t="shared" si="1"/>
        <v>234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4">
        <v>3516</v>
      </c>
      <c r="C26" s="36">
        <f t="shared" si="0"/>
        <v>16</v>
      </c>
      <c r="D26" s="36">
        <f t="shared" si="1"/>
        <v>288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4">
        <v>3530</v>
      </c>
      <c r="C27" s="36">
        <f t="shared" si="0"/>
        <v>14</v>
      </c>
      <c r="D27" s="36">
        <f t="shared" si="1"/>
        <v>252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4">
        <v>3543</v>
      </c>
      <c r="C28" s="36">
        <f t="shared" si="0"/>
        <v>13</v>
      </c>
      <c r="D28" s="36">
        <f t="shared" si="1"/>
        <v>234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4">
        <v>3558</v>
      </c>
      <c r="C29" s="36">
        <f t="shared" si="0"/>
        <v>15</v>
      </c>
      <c r="D29" s="36">
        <f t="shared" si="1"/>
        <v>270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4">
        <v>3571</v>
      </c>
      <c r="C30" s="36">
        <f t="shared" si="0"/>
        <v>13</v>
      </c>
      <c r="D30" s="36">
        <f t="shared" si="1"/>
        <v>234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4">
        <v>3586</v>
      </c>
      <c r="C31" s="36">
        <f t="shared" si="0"/>
        <v>15</v>
      </c>
      <c r="D31" s="36">
        <f t="shared" si="1"/>
        <v>270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4">
        <v>3600</v>
      </c>
      <c r="C32" s="36">
        <f t="shared" si="0"/>
        <v>14</v>
      </c>
      <c r="D32" s="36">
        <f t="shared" si="1"/>
        <v>252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4">
        <v>3615</v>
      </c>
      <c r="C33" s="36">
        <f t="shared" si="0"/>
        <v>15</v>
      </c>
      <c r="D33" s="36">
        <f t="shared" si="1"/>
        <v>270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4">
        <v>3629</v>
      </c>
      <c r="C34" s="36">
        <f t="shared" si="0"/>
        <v>14</v>
      </c>
      <c r="D34" s="36">
        <f t="shared" si="1"/>
        <v>252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4">
        <v>3643</v>
      </c>
      <c r="C35" s="36">
        <f t="shared" si="0"/>
        <v>14</v>
      </c>
      <c r="D35" s="36">
        <f t="shared" si="1"/>
        <v>252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4">
        <v>3658</v>
      </c>
      <c r="C36" s="36">
        <f t="shared" si="0"/>
        <v>15</v>
      </c>
      <c r="D36" s="36">
        <f t="shared" si="1"/>
        <v>270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4">
        <v>3672</v>
      </c>
      <c r="C37" s="36">
        <f t="shared" si="0"/>
        <v>14</v>
      </c>
      <c r="D37" s="36">
        <f t="shared" si="1"/>
        <v>252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4">
        <v>3686</v>
      </c>
      <c r="C38" s="36">
        <f t="shared" si="0"/>
        <v>14</v>
      </c>
      <c r="D38" s="36">
        <f t="shared" si="1"/>
        <v>252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4">
        <v>3700</v>
      </c>
      <c r="C39" s="36">
        <f t="shared" si="0"/>
        <v>14</v>
      </c>
      <c r="D39" s="36">
        <f t="shared" si="1"/>
        <v>252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4">
        <v>3714</v>
      </c>
      <c r="C40" s="36">
        <f t="shared" si="0"/>
        <v>14</v>
      </c>
      <c r="D40" s="36">
        <f t="shared" si="1"/>
        <v>252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4">
        <v>3729</v>
      </c>
      <c r="C41" s="36">
        <f t="shared" si="0"/>
        <v>15</v>
      </c>
      <c r="D41" s="36">
        <f t="shared" si="1"/>
        <v>270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4">
        <v>3740</v>
      </c>
      <c r="C42" s="36">
        <f t="shared" si="0"/>
        <v>11</v>
      </c>
      <c r="D42" s="36">
        <f t="shared" si="1"/>
        <v>198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4">
        <v>3754</v>
      </c>
      <c r="C43" s="36">
        <f t="shared" si="0"/>
        <v>14</v>
      </c>
      <c r="D43" s="36">
        <f t="shared" si="1"/>
        <v>252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6210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6210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0">
      <selection activeCell="N36" sqref="N36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112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8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70988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71017</v>
      </c>
      <c r="C20" s="36">
        <f>B20-B19</f>
        <v>29</v>
      </c>
      <c r="D20" s="36">
        <f>C20*18</f>
        <v>522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71036</v>
      </c>
      <c r="C21" s="36">
        <f aca="true" t="shared" si="0" ref="C21:C43">B21-B20</f>
        <v>19</v>
      </c>
      <c r="D21" s="36">
        <f aca="true" t="shared" si="1" ref="D21:D43">C21*18</f>
        <v>342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71056</v>
      </c>
      <c r="C22" s="36">
        <f t="shared" si="0"/>
        <v>20</v>
      </c>
      <c r="D22" s="36">
        <f t="shared" si="1"/>
        <v>360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71077</v>
      </c>
      <c r="C23" s="36">
        <f t="shared" si="0"/>
        <v>21</v>
      </c>
      <c r="D23" s="36">
        <f t="shared" si="1"/>
        <v>378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71096</v>
      </c>
      <c r="C24" s="36">
        <f t="shared" si="0"/>
        <v>19</v>
      </c>
      <c r="D24" s="36">
        <f t="shared" si="1"/>
        <v>342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71115</v>
      </c>
      <c r="C25" s="36">
        <f t="shared" si="0"/>
        <v>19</v>
      </c>
      <c r="D25" s="36">
        <f t="shared" si="1"/>
        <v>342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71133</v>
      </c>
      <c r="C26" s="36">
        <f t="shared" si="0"/>
        <v>18</v>
      </c>
      <c r="D26" s="36">
        <f t="shared" si="1"/>
        <v>324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71152</v>
      </c>
      <c r="C27" s="36">
        <f t="shared" si="0"/>
        <v>19</v>
      </c>
      <c r="D27" s="36">
        <f t="shared" si="1"/>
        <v>342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71172</v>
      </c>
      <c r="C28" s="36">
        <f t="shared" si="0"/>
        <v>20</v>
      </c>
      <c r="D28" s="36">
        <f t="shared" si="1"/>
        <v>360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71190</v>
      </c>
      <c r="C29" s="36">
        <f t="shared" si="0"/>
        <v>18</v>
      </c>
      <c r="D29" s="36">
        <f t="shared" si="1"/>
        <v>324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71210</v>
      </c>
      <c r="C30" s="36">
        <f t="shared" si="0"/>
        <v>20</v>
      </c>
      <c r="D30" s="36">
        <f t="shared" si="1"/>
        <v>360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71230</v>
      </c>
      <c r="C31" s="36">
        <f t="shared" si="0"/>
        <v>20</v>
      </c>
      <c r="D31" s="36">
        <f t="shared" si="1"/>
        <v>360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71249</v>
      </c>
      <c r="C32" s="36">
        <f t="shared" si="0"/>
        <v>19</v>
      </c>
      <c r="D32" s="36">
        <f t="shared" si="1"/>
        <v>342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71269</v>
      </c>
      <c r="C33" s="36">
        <f t="shared" si="0"/>
        <v>20</v>
      </c>
      <c r="D33" s="36">
        <f t="shared" si="1"/>
        <v>360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71288</v>
      </c>
      <c r="C34" s="36">
        <f t="shared" si="0"/>
        <v>19</v>
      </c>
      <c r="D34" s="36">
        <f t="shared" si="1"/>
        <v>342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71306</v>
      </c>
      <c r="C35" s="36">
        <f t="shared" si="0"/>
        <v>18</v>
      </c>
      <c r="D35" s="36">
        <f t="shared" si="1"/>
        <v>324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71326</v>
      </c>
      <c r="C36" s="36">
        <f t="shared" si="0"/>
        <v>20</v>
      </c>
      <c r="D36" s="36">
        <f t="shared" si="1"/>
        <v>360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71346</v>
      </c>
      <c r="C37" s="36">
        <f t="shared" si="0"/>
        <v>20</v>
      </c>
      <c r="D37" s="36">
        <f t="shared" si="1"/>
        <v>360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71366</v>
      </c>
      <c r="C38" s="36">
        <f t="shared" si="0"/>
        <v>20</v>
      </c>
      <c r="D38" s="36">
        <f t="shared" si="1"/>
        <v>360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71385</v>
      </c>
      <c r="C39" s="36">
        <f t="shared" si="0"/>
        <v>19</v>
      </c>
      <c r="D39" s="36">
        <f t="shared" si="1"/>
        <v>342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71404</v>
      </c>
      <c r="C40" s="36">
        <f t="shared" si="0"/>
        <v>19</v>
      </c>
      <c r="D40" s="36">
        <f t="shared" si="1"/>
        <v>342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71424</v>
      </c>
      <c r="C41" s="36">
        <f t="shared" si="0"/>
        <v>20</v>
      </c>
      <c r="D41" s="36">
        <f t="shared" si="1"/>
        <v>360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71440</v>
      </c>
      <c r="C42" s="36">
        <f t="shared" si="0"/>
        <v>16</v>
      </c>
      <c r="D42" s="36">
        <f t="shared" si="1"/>
        <v>288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71462</v>
      </c>
      <c r="C43" s="36">
        <f t="shared" si="0"/>
        <v>22</v>
      </c>
      <c r="D43" s="36">
        <f t="shared" si="1"/>
        <v>396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8532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8532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4:A17"/>
    <mergeCell ref="L14:L17"/>
    <mergeCell ref="A1:E1"/>
    <mergeCell ref="A3:E3"/>
    <mergeCell ref="I3:L3"/>
    <mergeCell ref="I5:K5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7">
      <selection activeCell="P35" sqref="P35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76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9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62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54443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36">
        <v>54445</v>
      </c>
      <c r="C20" s="36">
        <f>B20-B19</f>
        <v>2</v>
      </c>
      <c r="D20" s="36">
        <f>C20*180</f>
        <v>360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36">
        <v>54447</v>
      </c>
      <c r="C21" s="36">
        <f aca="true" t="shared" si="0" ref="C21:C43">B21-B20</f>
        <v>2</v>
      </c>
      <c r="D21" s="36">
        <f aca="true" t="shared" si="1" ref="D21:D43">C21*180</f>
        <v>360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36">
        <v>54448</v>
      </c>
      <c r="C22" s="36">
        <f t="shared" si="0"/>
        <v>1</v>
      </c>
      <c r="D22" s="36">
        <f t="shared" si="1"/>
        <v>180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36">
        <v>54450</v>
      </c>
      <c r="C23" s="36">
        <f t="shared" si="0"/>
        <v>2</v>
      </c>
      <c r="D23" s="36">
        <f t="shared" si="1"/>
        <v>360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36">
        <v>54451</v>
      </c>
      <c r="C24" s="36">
        <f t="shared" si="0"/>
        <v>1</v>
      </c>
      <c r="D24" s="36">
        <f t="shared" si="1"/>
        <v>180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36">
        <v>54453</v>
      </c>
      <c r="C25" s="36">
        <f t="shared" si="0"/>
        <v>2</v>
      </c>
      <c r="D25" s="36">
        <f t="shared" si="1"/>
        <v>360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36">
        <v>54454</v>
      </c>
      <c r="C26" s="36">
        <f t="shared" si="0"/>
        <v>1</v>
      </c>
      <c r="D26" s="36">
        <f t="shared" si="1"/>
        <v>180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36">
        <v>54456</v>
      </c>
      <c r="C27" s="36">
        <f t="shared" si="0"/>
        <v>2</v>
      </c>
      <c r="D27" s="36">
        <f t="shared" si="1"/>
        <v>360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36">
        <v>54457</v>
      </c>
      <c r="C28" s="36">
        <f t="shared" si="0"/>
        <v>1</v>
      </c>
      <c r="D28" s="36">
        <f t="shared" si="1"/>
        <v>180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36">
        <v>54459</v>
      </c>
      <c r="C29" s="36">
        <f t="shared" si="0"/>
        <v>2</v>
      </c>
      <c r="D29" s="36">
        <f t="shared" si="1"/>
        <v>360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36">
        <v>54460</v>
      </c>
      <c r="C30" s="36">
        <f t="shared" si="0"/>
        <v>1</v>
      </c>
      <c r="D30" s="36">
        <f t="shared" si="1"/>
        <v>180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36">
        <v>54462</v>
      </c>
      <c r="C31" s="36">
        <f t="shared" si="0"/>
        <v>2</v>
      </c>
      <c r="D31" s="36">
        <f t="shared" si="1"/>
        <v>360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36">
        <v>54464</v>
      </c>
      <c r="C32" s="36">
        <f t="shared" si="0"/>
        <v>2</v>
      </c>
      <c r="D32" s="36">
        <f t="shared" si="1"/>
        <v>360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36">
        <v>54466</v>
      </c>
      <c r="C33" s="36">
        <f t="shared" si="0"/>
        <v>2</v>
      </c>
      <c r="D33" s="36">
        <f t="shared" si="1"/>
        <v>360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36">
        <v>54467</v>
      </c>
      <c r="C34" s="36">
        <f t="shared" si="0"/>
        <v>1</v>
      </c>
      <c r="D34" s="36">
        <f t="shared" si="1"/>
        <v>180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36">
        <v>54469</v>
      </c>
      <c r="C35" s="36">
        <f t="shared" si="0"/>
        <v>2</v>
      </c>
      <c r="D35" s="36">
        <f t="shared" si="1"/>
        <v>360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36">
        <v>54471</v>
      </c>
      <c r="C36" s="36">
        <f t="shared" si="0"/>
        <v>2</v>
      </c>
      <c r="D36" s="36">
        <f t="shared" si="1"/>
        <v>360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36">
        <v>54472</v>
      </c>
      <c r="C37" s="36">
        <f t="shared" si="0"/>
        <v>1</v>
      </c>
      <c r="D37" s="36">
        <f t="shared" si="1"/>
        <v>180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36">
        <v>54475</v>
      </c>
      <c r="C38" s="36">
        <f t="shared" si="0"/>
        <v>3</v>
      </c>
      <c r="D38" s="36">
        <f t="shared" si="1"/>
        <v>540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36">
        <v>54476</v>
      </c>
      <c r="C39" s="36">
        <f t="shared" si="0"/>
        <v>1</v>
      </c>
      <c r="D39" s="36">
        <f t="shared" si="1"/>
        <v>180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36">
        <v>54477</v>
      </c>
      <c r="C40" s="36">
        <f t="shared" si="0"/>
        <v>1</v>
      </c>
      <c r="D40" s="36">
        <f t="shared" si="1"/>
        <v>180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36">
        <v>54478</v>
      </c>
      <c r="C41" s="36">
        <f t="shared" si="0"/>
        <v>1</v>
      </c>
      <c r="D41" s="36">
        <f t="shared" si="1"/>
        <v>180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36">
        <v>54479</v>
      </c>
      <c r="C42" s="36">
        <f t="shared" si="0"/>
        <v>1</v>
      </c>
      <c r="D42" s="36">
        <f t="shared" si="1"/>
        <v>180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36">
        <v>54481</v>
      </c>
      <c r="C43" s="36">
        <f t="shared" si="0"/>
        <v>2</v>
      </c>
      <c r="D43" s="36">
        <f t="shared" si="1"/>
        <v>360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6840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6840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9">
      <selection activeCell="L66" sqref="L66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58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109</v>
      </c>
      <c r="J5" s="1"/>
      <c r="K5" s="1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10 сн'!A11</f>
        <v>      нагрузок и тангенса "фи" за 15 июня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18</v>
      </c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18962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18962</v>
      </c>
      <c r="C20" s="36">
        <f>B20-B19</f>
        <v>0</v>
      </c>
      <c r="D20" s="36">
        <f>C20*18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18962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18962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18962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18962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18962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18962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18962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18962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18962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18962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18962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18962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18962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18962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18962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18962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18962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18962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18962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18962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18962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18962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18962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201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210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tlt_evdokimova_ov</dc:creator>
  <cp:keywords/>
  <dc:description/>
  <cp:lastModifiedBy>Davidova_IB</cp:lastModifiedBy>
  <cp:lastPrinted>2016-06-17T07:54:22Z</cp:lastPrinted>
  <dcterms:created xsi:type="dcterms:W3CDTF">2011-05-30T06:33:04Z</dcterms:created>
  <dcterms:modified xsi:type="dcterms:W3CDTF">2016-06-17T07:59:43Z</dcterms:modified>
  <cp:category/>
  <cp:version/>
  <cp:contentType/>
  <cp:contentStatus/>
</cp:coreProperties>
</file>